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mc:AlternateContent xmlns:mc="http://schemas.openxmlformats.org/markup-compatibility/2006">
    <mc:Choice Requires="x15">
      <x15ac:absPath xmlns:x15ac="http://schemas.microsoft.com/office/spreadsheetml/2010/11/ac" url="https://d.docs.live.net/45ba21ae679b7a4c/Documents/cat 2022 21 all information/IIM ABCL CS Calculator/"/>
    </mc:Choice>
  </mc:AlternateContent>
  <xr:revisionPtr revIDLastSave="1263" documentId="13_ncr:1_{9E2F6242-C052-4C97-9EEA-E38A88F8F569}" xr6:coauthVersionLast="47" xr6:coauthVersionMax="47" xr10:uidLastSave="{0262614B-D5E6-49AC-87A2-07AB25E26C18}"/>
  <bookViews>
    <workbookView xWindow="-110" yWindow="-110" windowWidth="19420" windowHeight="11500" xr2:uid="{00000000-000D-0000-FFFF-FFFF00000000}"/>
  </bookViews>
  <sheets>
    <sheet name="Fill This Data" sheetId="1" r:id="rId1"/>
    <sheet name="YOUR EXPECTED CALLs" sheetId="5" r:id="rId2"/>
    <sheet name="SAP IIM BG &amp; IIM J" sheetId="9" r:id="rId3"/>
    <sheet name="IIM L PGP" sheetId="6" r:id="rId4"/>
    <sheet name="IIM C MBA" sheetId="4" r:id="rId5"/>
    <sheet name="IIM B MBA" sheetId="7" r:id="rId6"/>
    <sheet name="IIM A PGP" sheetId="8" r:id="rId7"/>
  </sheets>
  <definedNames>
    <definedName name="ExternalData_1" localSheetId="2" hidden="1">'SAP IIM BG &amp; IIM J'!$B$6:$G$18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7" i="8" l="1"/>
  <c r="F16" i="8"/>
  <c r="D9" i="6"/>
  <c r="F23" i="5"/>
  <c r="K18" i="9"/>
  <c r="O18" i="9" s="1"/>
  <c r="K17" i="9"/>
  <c r="O17" i="9" s="1"/>
  <c r="K16" i="9"/>
  <c r="O16" i="9" s="1"/>
  <c r="K15" i="9"/>
  <c r="O15" i="9" s="1"/>
  <c r="K14" i="9"/>
  <c r="O14" i="9" s="1"/>
  <c r="K13" i="9"/>
  <c r="O13" i="9" s="1"/>
  <c r="K12" i="9"/>
  <c r="O12" i="9" s="1"/>
  <c r="K11" i="9"/>
  <c r="O11" i="9" s="1"/>
  <c r="K10" i="9"/>
  <c r="O10" i="9" s="1"/>
  <c r="K9" i="9"/>
  <c r="O9" i="9" s="1"/>
  <c r="K8" i="9"/>
  <c r="O8" i="9" s="1"/>
  <c r="K7" i="9"/>
  <c r="O7" i="9" s="1"/>
  <c r="I22" i="5" l="1"/>
  <c r="I21" i="5"/>
  <c r="J18" i="9"/>
  <c r="N18" i="9" s="1"/>
  <c r="J17" i="9"/>
  <c r="N17" i="9" s="1"/>
  <c r="J16" i="9"/>
  <c r="N16" i="9" s="1"/>
  <c r="J15" i="9"/>
  <c r="N15" i="9" s="1"/>
  <c r="J14" i="9"/>
  <c r="N14" i="9" s="1"/>
  <c r="J13" i="9"/>
  <c r="N13" i="9" s="1"/>
  <c r="J12" i="9"/>
  <c r="N12" i="9" s="1"/>
  <c r="J11" i="9"/>
  <c r="N11" i="9" s="1"/>
  <c r="J10" i="9"/>
  <c r="N10" i="9" s="1"/>
  <c r="J9" i="9"/>
  <c r="N9" i="9" s="1"/>
  <c r="J8" i="9"/>
  <c r="N8" i="9" s="1"/>
  <c r="J7" i="9"/>
  <c r="N7" i="9" s="1"/>
  <c r="I18" i="9"/>
  <c r="M18" i="9" s="1"/>
  <c r="I17" i="9"/>
  <c r="M17" i="9" s="1"/>
  <c r="I16" i="9"/>
  <c r="M16" i="9" s="1"/>
  <c r="I15" i="9"/>
  <c r="M15" i="9" s="1"/>
  <c r="I14" i="9"/>
  <c r="M14" i="9" s="1"/>
  <c r="I13" i="9"/>
  <c r="M13" i="9" s="1"/>
  <c r="I12" i="9"/>
  <c r="M12" i="9" s="1"/>
  <c r="I11" i="9"/>
  <c r="M11" i="9" s="1"/>
  <c r="I10" i="9"/>
  <c r="M10" i="9" s="1"/>
  <c r="I9" i="9"/>
  <c r="M9" i="9" s="1"/>
  <c r="I8" i="9"/>
  <c r="M8" i="9" s="1"/>
  <c r="I7" i="9"/>
  <c r="M7" i="9" s="1"/>
  <c r="H18" i="9"/>
  <c r="L18" i="9" s="1"/>
  <c r="H17" i="9"/>
  <c r="L17" i="9" s="1"/>
  <c r="H16" i="9"/>
  <c r="L16" i="9" s="1"/>
  <c r="H15" i="9"/>
  <c r="L15" i="9" s="1"/>
  <c r="H14" i="9"/>
  <c r="L14" i="9" s="1"/>
  <c r="H13" i="9"/>
  <c r="L13" i="9" s="1"/>
  <c r="H12" i="9"/>
  <c r="L12" i="9" s="1"/>
  <c r="H11" i="9"/>
  <c r="L11" i="9" s="1"/>
  <c r="H10" i="9"/>
  <c r="L10" i="9" s="1"/>
  <c r="H7" i="9"/>
  <c r="L7" i="9" s="1"/>
  <c r="H9" i="9"/>
  <c r="L9" i="9" s="1"/>
  <c r="H8" i="9"/>
  <c r="L8" i="9" s="1"/>
  <c r="I24" i="5"/>
  <c r="U2" i="5" s="1"/>
  <c r="H24" i="5"/>
  <c r="T2" i="5" s="1"/>
  <c r="G24" i="5"/>
  <c r="S2" i="5" s="1"/>
  <c r="F24" i="5"/>
  <c r="R2" i="5" s="1"/>
  <c r="I23" i="5"/>
  <c r="U1" i="5" s="1"/>
  <c r="H23" i="5"/>
  <c r="T1" i="5" s="1"/>
  <c r="G23" i="5"/>
  <c r="S1" i="5" s="1"/>
  <c r="R1" i="5"/>
  <c r="I11" i="5"/>
  <c r="I16" i="5" s="1"/>
  <c r="H11" i="5"/>
  <c r="H20" i="5" s="1"/>
  <c r="G11" i="5"/>
  <c r="M1" i="5" s="1"/>
  <c r="F11" i="5"/>
  <c r="L1" i="5" s="1"/>
  <c r="H22" i="5" l="1"/>
  <c r="H21" i="5"/>
  <c r="G22" i="5"/>
  <c r="G21" i="5"/>
  <c r="F22" i="5"/>
  <c r="F21" i="5"/>
  <c r="K23" i="5"/>
  <c r="K22" i="5"/>
  <c r="K21" i="5"/>
  <c r="K24" i="5"/>
  <c r="G19" i="5"/>
  <c r="I12" i="5"/>
  <c r="F13" i="5"/>
  <c r="F17" i="5"/>
  <c r="G13" i="5"/>
  <c r="H13" i="5"/>
  <c r="H17" i="5"/>
  <c r="N1" i="5"/>
  <c r="I17" i="5"/>
  <c r="O1" i="5"/>
  <c r="F14" i="5"/>
  <c r="F18" i="5"/>
  <c r="G14" i="5"/>
  <c r="G18" i="5"/>
  <c r="H14" i="5"/>
  <c r="H18" i="5"/>
  <c r="I18" i="5"/>
  <c r="F15" i="5"/>
  <c r="F19" i="5"/>
  <c r="H15" i="5"/>
  <c r="H19" i="5"/>
  <c r="I15" i="5"/>
  <c r="I19" i="5"/>
  <c r="F12" i="5"/>
  <c r="F16" i="5"/>
  <c r="F20" i="5"/>
  <c r="I13" i="5"/>
  <c r="G16" i="5"/>
  <c r="G15" i="5"/>
  <c r="G12" i="5"/>
  <c r="G20" i="5"/>
  <c r="H12" i="5"/>
  <c r="H16" i="5"/>
  <c r="I14" i="5"/>
  <c r="I20" i="5"/>
  <c r="G17" i="5"/>
  <c r="K11" i="5" l="1"/>
  <c r="K12" i="5" s="1"/>
  <c r="E23" i="8"/>
  <c r="K17" i="5" l="1"/>
  <c r="K19" i="5"/>
  <c r="K13" i="5"/>
  <c r="K18" i="5"/>
  <c r="K15" i="5"/>
  <c r="K14" i="5"/>
  <c r="K20" i="5"/>
  <c r="K16" i="5"/>
  <c r="M7" i="8"/>
  <c r="L7" i="8"/>
  <c r="K7" i="8"/>
  <c r="J7" i="8"/>
  <c r="I7" i="8"/>
  <c r="E17" i="8"/>
  <c r="G16" i="8" s="1"/>
  <c r="E16" i="8"/>
  <c r="E15" i="8"/>
  <c r="E14" i="8"/>
  <c r="E13" i="8"/>
  <c r="E12" i="8"/>
  <c r="H23" i="8"/>
  <c r="D22" i="8"/>
  <c r="I6" i="5"/>
  <c r="I5" i="5"/>
  <c r="I4" i="5"/>
  <c r="I3" i="5"/>
  <c r="H3" i="5"/>
  <c r="G3" i="5"/>
  <c r="F3" i="5"/>
  <c r="F15" i="8" l="1"/>
  <c r="E18" i="8" l="1"/>
  <c r="F18" i="8" s="1"/>
  <c r="E11" i="8"/>
  <c r="E10" i="8"/>
  <c r="E9" i="8"/>
  <c r="E8" i="8"/>
  <c r="G17" i="8"/>
  <c r="G15" i="8"/>
  <c r="F14" i="8"/>
  <c r="G14" i="8" s="1"/>
  <c r="F13" i="8"/>
  <c r="G13" i="8" s="1"/>
  <c r="F12" i="8"/>
  <c r="G12" i="8" s="1"/>
  <c r="F9" i="8" l="1"/>
  <c r="G9" i="8" s="1"/>
  <c r="L9" i="8"/>
  <c r="K9" i="8"/>
  <c r="M9" i="8"/>
  <c r="J9" i="8"/>
  <c r="F10" i="8"/>
  <c r="G10" i="8" s="1"/>
  <c r="M10" i="8"/>
  <c r="L10" i="8"/>
  <c r="K10" i="8"/>
  <c r="J10" i="8"/>
  <c r="I10" i="8"/>
  <c r="F11" i="8"/>
  <c r="G11" i="8" s="1"/>
  <c r="M11" i="8"/>
  <c r="I11" i="8"/>
  <c r="L11" i="8"/>
  <c r="J11" i="8"/>
  <c r="K11" i="8"/>
  <c r="F8" i="8"/>
  <c r="G8" i="8" s="1"/>
  <c r="I9" i="8"/>
  <c r="H18" i="8"/>
  <c r="G18" i="8"/>
  <c r="H12" i="8"/>
  <c r="H8" i="8" l="1"/>
  <c r="H9" i="8"/>
  <c r="H19" i="8" s="1"/>
  <c r="F17" i="7"/>
  <c r="G17" i="7" s="1"/>
  <c r="F16" i="7"/>
  <c r="G16" i="7" s="1"/>
  <c r="F15" i="7"/>
  <c r="G15" i="7" s="1"/>
  <c r="F14" i="7"/>
  <c r="G14" i="7" s="1"/>
  <c r="F13" i="7"/>
  <c r="G13" i="7" s="1"/>
  <c r="G20" i="7"/>
  <c r="H20" i="7" s="1"/>
  <c r="F23" i="7"/>
  <c r="H23" i="7" s="1"/>
  <c r="F8" i="7"/>
  <c r="G8" i="7" s="1"/>
  <c r="D22" i="7"/>
  <c r="F18" i="7"/>
  <c r="G18" i="7" s="1"/>
  <c r="H18" i="7" s="1"/>
  <c r="F19" i="7"/>
  <c r="G19" i="7" s="1"/>
  <c r="H19" i="7" s="1"/>
  <c r="F12" i="7"/>
  <c r="G12" i="7" s="1"/>
  <c r="F11" i="7"/>
  <c r="G11" i="7" s="1"/>
  <c r="F10" i="7"/>
  <c r="G10" i="7" s="1"/>
  <c r="F9" i="7"/>
  <c r="G9" i="7" s="1"/>
  <c r="F7" i="7"/>
  <c r="G7" i="7" s="1"/>
  <c r="F6" i="7"/>
  <c r="G6" i="7" s="1"/>
  <c r="F5" i="7"/>
  <c r="G5" i="7" s="1"/>
  <c r="H4" i="5"/>
  <c r="G4" i="5"/>
  <c r="F4" i="5"/>
  <c r="H9" i="7" l="1"/>
  <c r="H5" i="7"/>
  <c r="H13" i="7"/>
  <c r="F20" i="7"/>
  <c r="H21" i="7"/>
  <c r="G24" i="7" s="1"/>
  <c r="H24" i="7" s="1"/>
  <c r="I24" i="7" l="1"/>
  <c r="K4" i="5" s="1"/>
  <c r="J4" i="5"/>
  <c r="D9" i="4"/>
  <c r="B18" i="6"/>
  <c r="H6" i="5" l="1"/>
  <c r="G6" i="5"/>
  <c r="F6" i="5"/>
  <c r="H5" i="5"/>
  <c r="G5" i="5"/>
  <c r="F5" i="5"/>
  <c r="D20" i="6" l="1"/>
  <c r="F20" i="6" s="1"/>
  <c r="E11" i="4"/>
  <c r="D17" i="6"/>
  <c r="D10" i="6"/>
  <c r="E10" i="6" s="1"/>
  <c r="D16" i="6"/>
  <c r="D15" i="6" l="1"/>
  <c r="D14" i="6"/>
  <c r="D13" i="6"/>
  <c r="D12" i="6"/>
  <c r="E12" i="6" s="1"/>
  <c r="D11" i="6"/>
  <c r="E11" i="6" s="1"/>
  <c r="E9" i="6"/>
  <c r="D8" i="6"/>
  <c r="E8" i="6" s="1"/>
  <c r="D7" i="6"/>
  <c r="E7" i="6" s="1"/>
  <c r="D6" i="6"/>
  <c r="E6" i="6" s="1"/>
  <c r="E14" i="6" l="1"/>
  <c r="E13" i="6"/>
  <c r="F6" i="6"/>
  <c r="F17" i="6"/>
  <c r="F16" i="6"/>
  <c r="F15" i="6"/>
  <c r="F10" i="6" l="1"/>
  <c r="E6" i="4"/>
  <c r="E5" i="4"/>
  <c r="F14" i="1"/>
  <c r="E6" i="8" s="1"/>
  <c r="J23" i="1"/>
  <c r="J22" i="1"/>
  <c r="D5" i="6" l="1"/>
  <c r="H6" i="8"/>
  <c r="AE20" i="5"/>
  <c r="AD20" i="5"/>
  <c r="AC20" i="5"/>
  <c r="AB20" i="5"/>
  <c r="E5" i="6" l="1"/>
  <c r="F5" i="6" s="1"/>
  <c r="F19" i="6" s="1"/>
  <c r="F21" i="8"/>
  <c r="H21" i="8" s="1"/>
  <c r="AD19" i="5"/>
  <c r="AC19" i="5"/>
  <c r="AB19" i="5"/>
  <c r="AE19" i="5"/>
  <c r="F21" i="6" l="1"/>
  <c r="G21" i="6" s="1"/>
  <c r="K6" i="5" s="1"/>
  <c r="J6" i="5"/>
  <c r="J3" i="5"/>
  <c r="F24" i="8"/>
  <c r="H24" i="8" s="1"/>
  <c r="E8" i="4"/>
  <c r="E7" i="4" l="1"/>
  <c r="K37" i="1" l="1"/>
  <c r="F11" i="4" l="1"/>
  <c r="F6" i="4"/>
  <c r="F5" i="4"/>
  <c r="F7" i="4"/>
  <c r="AC10" i="5" l="1"/>
  <c r="AD10" i="5"/>
  <c r="F8" i="4" l="1"/>
  <c r="F10" i="4" s="1"/>
  <c r="F12" i="4" s="1"/>
  <c r="G12" i="4" s="1"/>
  <c r="K5" i="5" l="1"/>
  <c r="AE10" i="5"/>
  <c r="AB10" i="5"/>
  <c r="J5"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D535D17-D639-4A58-B4E3-984893397CC8}" keepAlive="1" name="Query - Table001 (Page 1)" description="Connection to the 'Table001 (Page 1)' query in the workbook." type="5" refreshedVersion="8" background="1" saveData="1">
    <dbPr connection="Provider=Microsoft.Mashup.OleDb.1;Data Source=$Workbook$;Location=&quot;Table001 (Page 1)&quot;;Extended Properties=&quot;&quot;" command="SELECT * FROM [Table001 (Page 1)]"/>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2">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futureMetadata>
  <valueMetadata count="22">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valueMetadata>
</metadata>
</file>

<file path=xl/sharedStrings.xml><?xml version="1.0" encoding="utf-8"?>
<sst xmlns="http://schemas.openxmlformats.org/spreadsheetml/2006/main" count="780" uniqueCount="323">
  <si>
    <t>VA</t>
  </si>
  <si>
    <t>DILR</t>
  </si>
  <si>
    <t>QA</t>
  </si>
  <si>
    <t>Overall</t>
  </si>
  <si>
    <t xml:space="preserve">%ile </t>
  </si>
  <si>
    <t>Component</t>
  </si>
  <si>
    <t>Weight</t>
  </si>
  <si>
    <t>Com</t>
  </si>
  <si>
    <t>Arts</t>
  </si>
  <si>
    <t>Sr. No</t>
  </si>
  <si>
    <t>Composite Score</t>
  </si>
  <si>
    <t>Created By Amiya - AzuCATion</t>
  </si>
  <si>
    <t>safe</t>
  </si>
  <si>
    <t>border line</t>
  </si>
  <si>
    <t>No call</t>
  </si>
  <si>
    <t>SAFE SCORE CALCULATOR - IIM C - BASED on RTI</t>
  </si>
  <si>
    <t>CAT  Scaled Score</t>
  </si>
  <si>
    <t>CREATED BY AMIYA - AzuCATion</t>
  </si>
  <si>
    <t>Academic Details</t>
  </si>
  <si>
    <t xml:space="preserve">10th </t>
  </si>
  <si>
    <t>ICSE</t>
  </si>
  <si>
    <t>Grad</t>
  </si>
  <si>
    <t>Eng.</t>
  </si>
  <si>
    <t>Sci.</t>
  </si>
  <si>
    <t>Others</t>
  </si>
  <si>
    <t>Just Fill marks in your stream</t>
  </si>
  <si>
    <t>Gender</t>
  </si>
  <si>
    <t>Male</t>
  </si>
  <si>
    <t>Female</t>
  </si>
  <si>
    <t>Trans Gender</t>
  </si>
  <si>
    <t>Just write 1 in your Gender</t>
  </si>
  <si>
    <t>Category</t>
  </si>
  <si>
    <t>Open</t>
  </si>
  <si>
    <t>NC-OBC</t>
  </si>
  <si>
    <t>EWS</t>
  </si>
  <si>
    <t>SC</t>
  </si>
  <si>
    <t>ST</t>
  </si>
  <si>
    <t>PWD</t>
  </si>
  <si>
    <t>Just write 1 in your Category</t>
  </si>
  <si>
    <t>Work Ex in Months</t>
  </si>
  <si>
    <t>State Board</t>
  </si>
  <si>
    <t>12th Stream</t>
  </si>
  <si>
    <t>Science</t>
  </si>
  <si>
    <t>Commerce</t>
  </si>
  <si>
    <t>Error</t>
  </si>
  <si>
    <t>Good to go</t>
  </si>
  <si>
    <t>B - Schools</t>
  </si>
  <si>
    <t>IIM - A</t>
  </si>
  <si>
    <t>IIM - B</t>
  </si>
  <si>
    <t>IIM - C</t>
  </si>
  <si>
    <t>12th</t>
  </si>
  <si>
    <t xml:space="preserve">Gender </t>
  </si>
  <si>
    <t xml:space="preserve">Score </t>
  </si>
  <si>
    <t>If You Belong to any of these AD- write 1, for IIM-L</t>
  </si>
  <si>
    <t>IIM-K</t>
  </si>
  <si>
    <t>Coming Soon</t>
  </si>
  <si>
    <t>FMS- DU</t>
  </si>
  <si>
    <t>SPJIMR</t>
  </si>
  <si>
    <t>XLRI</t>
  </si>
  <si>
    <t>IISc. - Bengaluru</t>
  </si>
  <si>
    <t>IMI-Del</t>
  </si>
  <si>
    <t>MDI - G</t>
  </si>
  <si>
    <t>SJSOM - IIT - B</t>
  </si>
  <si>
    <t>IIM-U</t>
  </si>
  <si>
    <t>VGSOM - IIT Kgp</t>
  </si>
  <si>
    <t>DBE- DU</t>
  </si>
  <si>
    <t>DSE - DU</t>
  </si>
  <si>
    <t>DFS - DU</t>
  </si>
  <si>
    <t>DMS - IIT - Roorkee</t>
  </si>
  <si>
    <t>FORE - Delhi</t>
  </si>
  <si>
    <t>IIM-Visakhapatnam</t>
  </si>
  <si>
    <t>IMT-G</t>
  </si>
  <si>
    <t>XIM-Bhubneswar XIM</t>
  </si>
  <si>
    <t>UBS - Chandigarh</t>
  </si>
  <si>
    <t>DHSS - IIT - Kgp</t>
  </si>
  <si>
    <t>GIM - Goa</t>
  </si>
  <si>
    <t>Great Lakes - GLIM - Chennai</t>
  </si>
  <si>
    <t>IIM- Sirmaur</t>
  </si>
  <si>
    <t>LBSIM-Delhi</t>
  </si>
  <si>
    <t>NIBM-Pune</t>
  </si>
  <si>
    <t>SRCC - MBA - GBO</t>
  </si>
  <si>
    <t>TAPMI-Manipal</t>
  </si>
  <si>
    <t>IIT Jodhpur</t>
  </si>
  <si>
    <t>Loyola Institute of Business Administration (LIBA), Chennai</t>
  </si>
  <si>
    <t>National Institute of Technology Tiruchirappalli (NITT)</t>
  </si>
  <si>
    <t>National Insurance Academy(NIA), Pune</t>
  </si>
  <si>
    <t>BIM - Trichy</t>
  </si>
  <si>
    <t>FMS- BHU</t>
  </si>
  <si>
    <t>K. J. Som. SIMSR - Mumbai</t>
  </si>
  <si>
    <t>NIT - Trichy</t>
  </si>
  <si>
    <t>NIRMA - Ahmedabad</t>
  </si>
  <si>
    <t>Welingkar - Mumbai</t>
  </si>
  <si>
    <t>SDA - Bocconi Asia Center - Mumbai</t>
  </si>
  <si>
    <t xml:space="preserve">Composite Score </t>
  </si>
  <si>
    <t>Sectional Cut Off</t>
  </si>
  <si>
    <t>OverAll</t>
  </si>
  <si>
    <t>pass</t>
  </si>
  <si>
    <t>fail</t>
  </si>
  <si>
    <t>To Join WAT PI</t>
  </si>
  <si>
    <t>Closed</t>
  </si>
  <si>
    <t>Status</t>
  </si>
  <si>
    <t>IIM-L PGP</t>
  </si>
  <si>
    <t>Expected Calls Status</t>
  </si>
  <si>
    <t>Stay Tuned</t>
  </si>
  <si>
    <t>Score</t>
  </si>
  <si>
    <t>IIM-I - PGP</t>
  </si>
  <si>
    <t>IIM - Raipur</t>
  </si>
  <si>
    <t>IIM - Ranchi</t>
  </si>
  <si>
    <t>IIM-Trichy</t>
  </si>
  <si>
    <t>CAT SCORE</t>
  </si>
  <si>
    <t>no call</t>
  </si>
  <si>
    <t>Remarks</t>
  </si>
  <si>
    <t>IIM-Shillong</t>
  </si>
  <si>
    <t>IIM - Amritsar</t>
  </si>
  <si>
    <t>Academic</t>
  </si>
  <si>
    <t>CAT Eligibility</t>
  </si>
  <si>
    <t>CA, CS, CFA, ICWA, FRM % Marks</t>
  </si>
  <si>
    <t>If You Belong to any of these write 1, for IITs</t>
  </si>
  <si>
    <t>M.Tech/ ME, MD, MS, MA, M.SC, MCA, M.Pharma, M.Plan., M.Arch.,M.Des., M.STAT., M.Com. and Other Commerce/Economics Postgraduate courses</t>
  </si>
  <si>
    <t>CA, CS, CFA, ICWA &amp; FRM</t>
  </si>
  <si>
    <t>Form Status</t>
  </si>
  <si>
    <t>Stage 2 Will open soon</t>
  </si>
  <si>
    <t>Graduation from NIT/IIT</t>
  </si>
  <si>
    <t>DMS - IIT Delhi</t>
  </si>
  <si>
    <t>Work Ex in Days for IIT Kgp</t>
  </si>
  <si>
    <t>Just write 1 in your stream</t>
  </si>
  <si>
    <t>DMS- IIT - Madras</t>
  </si>
  <si>
    <t>MHRM - IIT Kgp</t>
  </si>
  <si>
    <t>D-IME - IIT - Kanpur</t>
  </si>
  <si>
    <t>15a</t>
  </si>
  <si>
    <t>Must write 1 if you below to any of these categories</t>
  </si>
  <si>
    <t>For IIM K Fin</t>
  </si>
  <si>
    <t>Stream for CA/CS/ICWA</t>
  </si>
  <si>
    <t>CA-Inter (1st Group cleared) or equivalent</t>
  </si>
  <si>
    <t>CA-Inter (Both Groups cleared) or equivalent</t>
  </si>
  <si>
    <t>CA-Final (1st Group cleared) or equivalent</t>
  </si>
  <si>
    <t>CA-Final (Both Groups cleared) or equivalent</t>
  </si>
  <si>
    <t>Stream for CFA/FRM/PRM Certification</t>
  </si>
  <si>
    <t>CFA Level-1/FRM Level-1/PRM Exam I</t>
  </si>
  <si>
    <t>CFA Level-2/FRM Level-2/PRM Exam II</t>
  </si>
  <si>
    <t>CFA Level-3</t>
  </si>
  <si>
    <t>Write 1 in respective category</t>
  </si>
  <si>
    <t>15b</t>
  </si>
  <si>
    <t>IIM K - Fin</t>
  </si>
  <si>
    <t>If safe - with all pass then, start WAT PI Prep, Join CV9.0 [WAT PI - The oldest, The Biggest, The Perfect] ; If border line check CS Sheet, watch the video, talk to me(Amiya)</t>
  </si>
  <si>
    <t>To know more about CV 9.0 - Click Here</t>
  </si>
  <si>
    <t>Category Added</t>
  </si>
  <si>
    <t>Only Fill Yellow Color Cells - Rest are Protected</t>
  </si>
  <si>
    <t>10th % as per CAT 2023</t>
  </si>
  <si>
    <t>12th % as per CAT 2023</t>
  </si>
  <si>
    <t>CBSE</t>
  </si>
  <si>
    <t>South Indian Board</t>
  </si>
  <si>
    <t>CAT 2023 - MBA CALL Predictor - AzuCATion - AMIIYA SIR</t>
  </si>
  <si>
    <t>CAT 2023</t>
  </si>
  <si>
    <t>Only Fill Scaled Score Not the Score Calculated by Response Sheet</t>
  </si>
  <si>
    <t>MA(Eco)/M.Sc./M.Com/MCA % Marks For IITs</t>
  </si>
  <si>
    <t>Our Happy Family</t>
  </si>
  <si>
    <t>Join Now- Limited Seats</t>
  </si>
  <si>
    <t>Graduation % Marks as per CAT 2023</t>
  </si>
  <si>
    <t>Score/Marks</t>
  </si>
  <si>
    <t>CS</t>
  </si>
  <si>
    <t>CAT - CS</t>
  </si>
  <si>
    <t>Engineering</t>
  </si>
  <si>
    <t>DFa</t>
  </si>
  <si>
    <t>DFb</t>
  </si>
  <si>
    <t xml:space="preserve">Composite Score  </t>
  </si>
  <si>
    <t>STATUS</t>
  </si>
  <si>
    <t>SAFE SCORE  CALCULATOR - IIM LUCKNOW PGP Based On RTI</t>
  </si>
  <si>
    <t>South Indian Bank</t>
  </si>
  <si>
    <t>As on July 31st 2023, As Per CAT</t>
  </si>
  <si>
    <t>As on Dec 31st 2023, For IIM-K Fin</t>
  </si>
  <si>
    <t>9b</t>
  </si>
  <si>
    <t>9a</t>
  </si>
  <si>
    <t>9c</t>
  </si>
  <si>
    <t>Not Now</t>
  </si>
  <si>
    <t>As on 5th Feb 2024</t>
  </si>
  <si>
    <t>1 CAT</t>
  </si>
  <si>
    <t>2 (12th)</t>
  </si>
  <si>
    <t>3 (Grad)</t>
  </si>
  <si>
    <t>4 (Work)</t>
  </si>
  <si>
    <t>Exp Till July 31</t>
  </si>
  <si>
    <t>5 (Acad Div)</t>
  </si>
  <si>
    <t>6 (Gender)</t>
  </si>
  <si>
    <t>IIM LUCKNOW 2023-25 Converts</t>
  </si>
  <si>
    <t>96% Confidence Interval</t>
  </si>
  <si>
    <t>PwD General*</t>
  </si>
  <si>
    <t>IIM Mumbai</t>
  </si>
  <si>
    <t xml:space="preserve">Category  </t>
  </si>
  <si>
    <t>SAFE SCORE CALCULATOR - IIM B - BASED on RTI</t>
  </si>
  <si>
    <t>10th Marks As per CAT</t>
  </si>
  <si>
    <t>CBSC</t>
  </si>
  <si>
    <t>12th Marks As per CAT</t>
  </si>
  <si>
    <t>Gender As per CAT</t>
  </si>
  <si>
    <t>Work Ex</t>
  </si>
  <si>
    <t>CAT Scaled Score</t>
  </si>
  <si>
    <t>Category As per CAT</t>
  </si>
  <si>
    <t xml:space="preserve">Score / Marks </t>
  </si>
  <si>
    <t>Bachelor Degree</t>
  </si>
  <si>
    <t xml:space="preserve">CATEGORY  </t>
  </si>
  <si>
    <t>IIM A+ B 2023-25 Converts</t>
  </si>
  <si>
    <t>Form Open</t>
  </si>
  <si>
    <t>Sub Component</t>
  </si>
  <si>
    <t>If you are Top 10 of your Stream, You could Expect A direct Call</t>
  </si>
  <si>
    <t>Rating</t>
  </si>
  <si>
    <t>AR</t>
  </si>
  <si>
    <t>Final AR</t>
  </si>
  <si>
    <t>Created By Amiya</t>
  </si>
  <si>
    <t>A</t>
  </si>
  <si>
    <t>10M</t>
  </si>
  <si>
    <t>B - 12th</t>
  </si>
  <si>
    <t>Sci</t>
  </si>
  <si>
    <t>C - Grad</t>
  </si>
  <si>
    <t>AC 1</t>
  </si>
  <si>
    <t>AC 2</t>
  </si>
  <si>
    <t>AC 3</t>
  </si>
  <si>
    <t>AC 6</t>
  </si>
  <si>
    <t>D</t>
  </si>
  <si>
    <t>Application Rating Score (A+B+C+D)</t>
  </si>
  <si>
    <t>Final Composite Score</t>
  </si>
  <si>
    <t>Scaled CAT Score</t>
  </si>
  <si>
    <t>Work Ex as on July 31, 2023</t>
  </si>
  <si>
    <t>Check IIM A Sheet</t>
  </si>
  <si>
    <t>Check IIM A sheet and Discuss with Amiya Sir</t>
  </si>
  <si>
    <t>Just Fill one Category, if PWD then only PWD, don’t select other Category</t>
  </si>
  <si>
    <t>Hide</t>
  </si>
  <si>
    <t xml:space="preserve">AC 4 </t>
  </si>
  <si>
    <t>AC 5</t>
  </si>
  <si>
    <t>Grad AC Category</t>
  </si>
  <si>
    <t>AC 4</t>
  </si>
  <si>
    <t>6a</t>
  </si>
  <si>
    <t>6b Only for IIM A, for others Leave it Blank</t>
  </si>
  <si>
    <t>To Check ACs check IIM A Sheet</t>
  </si>
  <si>
    <r>
      <t>AC-1</t>
    </r>
    <r>
      <rPr>
        <sz val="10"/>
        <color theme="1"/>
        <rFont val="Arial"/>
        <family val="2"/>
      </rPr>
      <t> (Medicine and Surgery based subjects):</t>
    </r>
  </si>
  <si>
    <t>Part I:   MBBS, MD (USA)</t>
  </si>
  <si>
    <t>Part II:  BAMS, BDS, BHMS</t>
  </si>
  <si>
    <t>In particular, including</t>
  </si>
  <si>
    <r>
      <t>1. Economics/</t>
    </r>
    <r>
      <rPr>
        <i/>
        <sz val="10"/>
        <color theme="1"/>
        <rFont val="Arial"/>
        <family val="2"/>
      </rPr>
      <t> </t>
    </r>
    <r>
      <rPr>
        <sz val="10"/>
        <color theme="1"/>
        <rFont val="Arial"/>
        <family val="2"/>
      </rPr>
      <t>Economic Development and Planning</t>
    </r>
  </si>
  <si>
    <t>2. Any degree in Hospitality/Hospitality Studies, Catering/Catering Technology, Hotel, Travel and Tourism Management, Tourism Studies and any other related discipline.</t>
  </si>
  <si>
    <r>
      <t>3. Commerce (</t>
    </r>
    <r>
      <rPr>
        <i/>
        <sz val="10"/>
        <color theme="1"/>
        <rFont val="Arial"/>
        <family val="2"/>
      </rPr>
      <t>Accountancy, Auditing, Banking, Business Mathematics, Business Organisation, Finance, Insurance, Investment Analysis, Public Finance, Secretarial Practices etc</t>
    </r>
    <r>
      <rPr>
        <sz val="10"/>
        <color theme="1"/>
        <rFont val="Arial"/>
        <family val="2"/>
      </rPr>
      <t>.)</t>
    </r>
  </si>
  <si>
    <r>
      <t>4. Management (</t>
    </r>
    <r>
      <rPr>
        <i/>
        <sz val="10"/>
        <color theme="1"/>
        <rFont val="Arial"/>
        <family val="2"/>
      </rPr>
      <t>Advertising, Agriculture and Food Business, Agribusiness Management, Agriculture Marketing and Cooperation, Agriculture and Rural and Tribal Development, Business Administration, Business Management, Business Studies, Commercial Agriculture and Business Management, Entrepreneurship, Management Studies, Sports Management, Real Estate and Urban Infrastructure, Renewable Energy Management, Oil and Gas Management, Production and Industrial Management</t>
    </r>
    <r>
      <rPr>
        <sz val="10"/>
        <color theme="1"/>
        <rFont val="Arial"/>
        <family val="2"/>
      </rPr>
      <t>)</t>
    </r>
  </si>
  <si>
    <t>5. Any other vocational degree in commerce and management.</t>
  </si>
  <si>
    <t>AC-4</t>
  </si>
  <si>
    <r>
      <t>I.    </t>
    </r>
    <r>
      <rPr>
        <sz val="10"/>
        <color theme="1"/>
        <rFont val="Arial"/>
        <family val="2"/>
      </rPr>
      <t>(All Engineering, Technology and Architecture related Areas): </t>
    </r>
    <r>
      <rPr>
        <u/>
        <sz val="10"/>
        <color theme="1"/>
        <rFont val="Arial"/>
        <family val="2"/>
      </rPr>
      <t>Including</t>
    </r>
    <r>
      <rPr>
        <sz val="10"/>
        <color theme="1"/>
        <rFont val="Arial"/>
        <family val="2"/>
      </rPr>
      <t> BARCH, BE, BIT, BINFTECH, BS (ENG)/ BSC (ENG), BTECH and integrated MTECH degrees (</t>
    </r>
    <r>
      <rPr>
        <u/>
        <sz val="10"/>
        <color theme="1"/>
        <rFont val="Arial"/>
        <family val="2"/>
      </rPr>
      <t>Excluding</t>
    </r>
    <r>
      <rPr>
        <sz val="10"/>
        <color theme="1"/>
        <rFont val="Arial"/>
        <family val="2"/>
      </rPr>
      <t> all degrees in Accessories Design/Apparel Production/Design/Fashion Communication/Fashion Design/Fashion Technology/Interior Design/Knit Wear Design/Leather Design/Jewelry Design/Footwear Design, and BS/BSC degrees in Information Technology). </t>
    </r>
  </si>
  <si>
    <t>1. Agricultural Engineering/ Dairy Technology/ Food Technology</t>
  </si>
  <si>
    <t>2. Architecture</t>
  </si>
  <si>
    <t>3. BE/BS (ENG)/BSC (ENG)/BTECH/integrated MTECH degrees in Biosciences, Geological Sciences, Information Technology, Mathematical Sciences and Natural Sciences</t>
  </si>
  <si>
    <r>
      <t>4. BE/BS (ENG)/BSC (ENG)/BTECH/integrated MTECH in all Engineering/Technology and related areas, including subjects like </t>
    </r>
    <r>
      <rPr>
        <i/>
        <sz val="10"/>
        <color theme="1"/>
        <rFont val="Arial"/>
        <family val="2"/>
      </rPr>
      <t>Chemical Technology, Electronics, Engineering Physics</t>
    </r>
    <r>
      <rPr>
        <sz val="10"/>
        <color theme="1"/>
        <rFont val="Arial"/>
        <family val="2"/>
      </rPr>
      <t> etc.</t>
    </r>
  </si>
  <si>
    <t>5. Textile Engineering/Technology</t>
  </si>
  <si>
    <t>6. Others: All other fields where BE/BS (ENG)/BSC (ENG)/BTECH/integrated MTECH degrees are awarded, not explicitly included or excluded elsewhere in the list.</t>
  </si>
  <si>
    <r>
      <t>II.    </t>
    </r>
    <r>
      <rPr>
        <sz val="10"/>
        <color theme="1"/>
        <rFont val="Arial"/>
        <family val="2"/>
      </rPr>
      <t>(Science and Agriculture related Areas, other than Medicine and Surgery): </t>
    </r>
    <r>
      <rPr>
        <u/>
        <sz val="10"/>
        <color theme="1"/>
        <rFont val="Arial"/>
        <family val="2"/>
      </rPr>
      <t>Including</t>
    </r>
    <r>
      <rPr>
        <sz val="10"/>
        <color theme="1"/>
        <rFont val="Arial"/>
        <family val="2"/>
      </rPr>
      <t> all BS/BSC and integrated MS/MSC (</t>
    </r>
    <r>
      <rPr>
        <u/>
        <sz val="10"/>
        <color theme="1"/>
        <rFont val="Arial"/>
        <family val="2"/>
      </rPr>
      <t>excluding</t>
    </r>
    <r>
      <rPr>
        <sz val="10"/>
        <color theme="1"/>
        <rFont val="Arial"/>
        <family val="2"/>
      </rPr>
      <t> degrees in Apparel Design, Economics, Fashion Design, Journalism, and Leather Design). Also including degrees in paramedical, veterinary degrees.</t>
    </r>
  </si>
  <si>
    <t>1. Actuarial Science</t>
  </si>
  <si>
    <r>
      <t>2. Agriculture (</t>
    </r>
    <r>
      <rPr>
        <i/>
        <sz val="10"/>
        <color theme="1"/>
        <rFont val="Arial"/>
        <family val="2"/>
      </rPr>
      <t>Agronomy, Soil Science, Agricultural Biochemistry, Plant Breeding and Genetics, Plant Pathology, Soil Science etc</t>
    </r>
    <r>
      <rPr>
        <sz val="10"/>
        <color theme="1"/>
        <rFont val="Arial"/>
        <family val="2"/>
      </rPr>
      <t>.)</t>
    </r>
  </si>
  <si>
    <r>
      <t>3. Biosciences (</t>
    </r>
    <r>
      <rPr>
        <i/>
        <sz val="10"/>
        <color theme="1"/>
        <rFont val="Arial"/>
        <family val="2"/>
      </rPr>
      <t>Biology, Biochemistry, Biotechnology, Botany, Life Science, Zoology etc</t>
    </r>
    <r>
      <rPr>
        <sz val="10"/>
        <color theme="1"/>
        <rFont val="Arial"/>
        <family val="2"/>
      </rPr>
      <t>.)</t>
    </r>
  </si>
  <si>
    <t>4. Computer Applications (BCA, MCA)</t>
  </si>
  <si>
    <t>5. Fisheries</t>
  </si>
  <si>
    <t>6. Forestry</t>
  </si>
  <si>
    <r>
      <t>7. Geological Sciences (</t>
    </r>
    <r>
      <rPr>
        <i/>
        <sz val="10"/>
        <color theme="1"/>
        <rFont val="Arial"/>
        <family val="2"/>
      </rPr>
      <t>Geography, Geology and Geophysics</t>
    </r>
    <r>
      <rPr>
        <sz val="10"/>
        <color theme="1"/>
        <rFont val="Arial"/>
        <family val="2"/>
      </rPr>
      <t>.)</t>
    </r>
  </si>
  <si>
    <t>8. Horticulture</t>
  </si>
  <si>
    <t>9. Information Technology</t>
  </si>
  <si>
    <r>
      <t>10. All bachelor’s/integrated master’s degrees in Mathematical Sciences (</t>
    </r>
    <r>
      <rPr>
        <i/>
        <sz val="10"/>
        <color theme="1"/>
        <rFont val="Arial"/>
        <family val="2"/>
      </rPr>
      <t>Computer Science,</t>
    </r>
    <r>
      <rPr>
        <sz val="10"/>
        <color theme="1"/>
        <rFont val="Arial"/>
        <family val="2"/>
      </rPr>
      <t> </t>
    </r>
    <r>
      <rPr>
        <i/>
        <sz val="10"/>
        <color theme="1"/>
        <rFont val="Arial"/>
        <family val="2"/>
      </rPr>
      <t>Mathematics, Statistics etc.</t>
    </r>
    <r>
      <rPr>
        <sz val="10"/>
        <color theme="1"/>
        <rFont val="Arial"/>
        <family val="2"/>
      </rPr>
      <t>)</t>
    </r>
  </si>
  <si>
    <r>
      <t>11. Natural Sciences (</t>
    </r>
    <r>
      <rPr>
        <i/>
        <sz val="10"/>
        <color theme="1"/>
        <rFont val="Arial"/>
        <family val="2"/>
      </rPr>
      <t>Chemistry, Physics etc.)</t>
    </r>
  </si>
  <si>
    <t>12. Paramedical/Physiotherapy</t>
  </si>
  <si>
    <t>13. Pharmacology/Pharmacy</t>
  </si>
  <si>
    <t>14. Planning</t>
  </si>
  <si>
    <t>15. Veterinary Science/ Animal Husbandry</t>
  </si>
  <si>
    <t>16. Media Science, Media Science and Technology</t>
  </si>
  <si>
    <t>17. Physiology</t>
  </si>
  <si>
    <t>18. Any vocational degree in science (BS/BSC)</t>
  </si>
  <si>
    <r>
      <t>19. Science (Others): </t>
    </r>
    <r>
      <rPr>
        <i/>
        <sz val="10"/>
        <color theme="1"/>
        <rFont val="Arial"/>
        <family val="2"/>
      </rPr>
      <t>Forensic, Home Science, Nursing </t>
    </r>
    <r>
      <rPr>
        <sz val="10"/>
        <color theme="1"/>
        <rFont val="Arial"/>
        <family val="2"/>
      </rPr>
      <t>and all other branches of</t>
    </r>
    <r>
      <rPr>
        <i/>
        <sz val="10"/>
        <color theme="1"/>
        <rFont val="Arial"/>
        <family val="2"/>
      </rPr>
      <t> </t>
    </r>
    <r>
      <rPr>
        <sz val="10"/>
        <color theme="1"/>
        <rFont val="Arial"/>
        <family val="2"/>
      </rPr>
      <t>Science not explicitly included or excluded elsewhere in this list</t>
    </r>
  </si>
  <si>
    <t>1. Accessories Design/Apparel Design &amp; Production/Design/Fashion Communication/Fashion Design/Fashion Technology/Fashion Merchandising and Retail Management, Interior Design/Knit Wear Design/Leather Design/Footwear Design/Jewelry Design (all degrees)</t>
  </si>
  <si>
    <r>
      <t>2. Arts/Humanities (</t>
    </r>
    <r>
      <rPr>
        <i/>
        <sz val="10"/>
        <color theme="1"/>
        <rFont val="Arial"/>
        <family val="2"/>
      </rPr>
      <t>Archaeology, Education, Fine Arts (Dance, Drama, Film, Music, Painting etc.), History, Languages, Library Science, Literature, Mass Communication, Media Studies, Philosophy, Political Science, Public Administration, Social Work/Welfare, Sociology, etc</t>
    </r>
    <r>
      <rPr>
        <sz val="10"/>
        <color theme="1"/>
        <rFont val="Arial"/>
        <family val="2"/>
      </rPr>
      <t>.)</t>
    </r>
  </si>
  <si>
    <r>
      <t>3. Education (</t>
    </r>
    <r>
      <rPr>
        <i/>
        <sz val="10"/>
        <color theme="1"/>
        <rFont val="Arial"/>
        <family val="2"/>
      </rPr>
      <t>including Physical Education and Sports</t>
    </r>
    <r>
      <rPr>
        <sz val="10"/>
        <color theme="1"/>
        <rFont val="Arial"/>
        <family val="2"/>
      </rPr>
      <t>)</t>
    </r>
  </si>
  <si>
    <t>4. Journalism/Mass Communication/Media Studies (all degrees)</t>
  </si>
  <si>
    <t>5. Law (BL LLB/B.Com. LLB/BBA LLB)</t>
  </si>
  <si>
    <t>6. Psychology (all degrees)</t>
  </si>
  <si>
    <t>7. Rural Studies/Rural Sociology/Rural Cooperatives/Rural Banking</t>
  </si>
  <si>
    <t>8. Any vocational degree in arts/education/humanities (BA)</t>
  </si>
  <si>
    <r>
      <t>AC-6</t>
    </r>
    <r>
      <rPr>
        <sz val="10"/>
        <color theme="1"/>
        <rFont val="Arial"/>
        <family val="2"/>
      </rPr>
      <t>: Any other discipline not mentioned in AC-1 to AC-5.</t>
    </r>
  </si>
  <si>
    <t>AC (Academic Categories for bachelor’s degree/integrated master’s degree (as per CAT Application))</t>
  </si>
  <si>
    <r>
      <t>AC-2</t>
    </r>
    <r>
      <rPr>
        <sz val="10"/>
        <color theme="0"/>
        <rFont val="Arial"/>
        <family val="2"/>
      </rPr>
      <t> (Selected Professional Degrees): Chartered Accountancy (CA), Cost and Works Accountancy (ICWA), Company Secretaryship (CS), Fellow of the Institute of Actuaries of India (FIAI)</t>
    </r>
  </si>
  <si>
    <r>
      <t>AC-3</t>
    </r>
    <r>
      <rPr>
        <sz val="10"/>
        <color theme="0"/>
        <rFont val="Arial"/>
        <family val="2"/>
      </rPr>
      <t> (All Commerce, Economics, Finance and Management Related Degrees): </t>
    </r>
    <r>
      <rPr>
        <u/>
        <sz val="10"/>
        <color theme="0"/>
        <rFont val="Arial"/>
        <family val="2"/>
      </rPr>
      <t>Including</t>
    </r>
    <r>
      <rPr>
        <sz val="10"/>
        <color theme="0"/>
        <rFont val="Arial"/>
        <family val="2"/>
      </rPr>
      <t> BAF, BBA, BBE, BBI, BBM, BBS, BCAF, BCCA, BCOM, BFIA, BFM, BHM, BHMCT, BIBF, BMS (Bachelor of Management studies) and BSBA degrees.</t>
    </r>
  </si>
  <si>
    <r>
      <t>AC-5</t>
    </r>
    <r>
      <rPr>
        <sz val="10"/>
        <color theme="0"/>
        <rFont val="Arial"/>
        <family val="2"/>
      </rPr>
      <t> (All Arts/Humanities Related Degrees, Design, Education, Fashion Design/Technology, Law and Rural Studies): </t>
    </r>
    <r>
      <rPr>
        <u/>
        <sz val="10"/>
        <color theme="0"/>
        <rFont val="Arial"/>
        <family val="2"/>
      </rPr>
      <t>Including</t>
    </r>
    <r>
      <rPr>
        <sz val="10"/>
        <color theme="0"/>
        <rFont val="Arial"/>
        <family val="2"/>
      </rPr>
      <t> any BA (</t>
    </r>
    <r>
      <rPr>
        <u/>
        <sz val="10"/>
        <color theme="0"/>
        <rFont val="Arial"/>
        <family val="2"/>
      </rPr>
      <t>excluding</t>
    </r>
    <r>
      <rPr>
        <sz val="10"/>
        <color theme="0"/>
        <rFont val="Arial"/>
        <family val="2"/>
      </rPr>
      <t> Economics, Geography and Geological Sciences, Mathematics and Statistics), BAA, BAJM, BCJ, BDES, BED, BFTECH, BJ, BJMC, BL, BM (Bachelor of Music), BMC, BMM, BMus, BSW and LLB.</t>
    </r>
  </si>
  <si>
    <t>From each of the academic categories (AC) for which the total number of applicants to IIMA who appear for CAT-2023 from SC/ST/NC-OBC/PwD categories is at least 100, the top 5% in the respective AC limited to the respective categories (General/SC/ST/NC-OBC/PwD) among the applicants to IIMA who appear for CAT-2023, henceforth referred to as ACRC groups, (subject to upper limits on the numbers per ACRC group as specified ) will be shortlisted for AWT &amp; PI on the basis of the composite score Lower ‘CS’ (see below) subject to their fulfilling criteria C1-C3.</t>
  </si>
  <si>
    <t>Gen/EWS</t>
  </si>
  <si>
    <t>NC-OBC/Transgender</t>
  </si>
  <si>
    <t>Safe</t>
  </si>
  <si>
    <t>Unsafe</t>
  </si>
  <si>
    <t>-</t>
  </si>
  <si>
    <t>Check the IIM A sheet and Discuss it with me (Amiya) (WhatsApp Screenshot of IIM A Sheet to 9905050159)</t>
  </si>
  <si>
    <t>Your Grad Score should be Above the 80 percentile of your AC in your Category. [But Your Graduation Marks could be below 80th %ile, All depends upon the profile. One of my students got an IIM A call, even below the 80th percentile bracket, with a more than decent CAT score.]</t>
  </si>
  <si>
    <t xml:space="preserve"> WhatsApp your Screenshot of this sheet to 9905050159</t>
  </si>
  <si>
    <t>Use Data from CAT Score CARD</t>
  </si>
  <si>
    <t xml:space="preserve">*Discuss your status with me (Amiya), </t>
  </si>
  <si>
    <t>Discuss with Us</t>
  </si>
  <si>
    <t>IIM-Rohtak</t>
  </si>
  <si>
    <t>IIM - Kashipur [CAP Conv]</t>
  </si>
  <si>
    <t>CAT Eligibility [CAP]</t>
  </si>
  <si>
    <t>IIM - Nagpur</t>
  </si>
  <si>
    <t>CAT Eligibility [SAP]</t>
  </si>
  <si>
    <t>IIM-Bodhgaya*</t>
  </si>
  <si>
    <t>IIM- Jammu*</t>
  </si>
  <si>
    <t>*IIM-Bodhgaya</t>
  </si>
  <si>
    <t>*IIM- Jammu</t>
  </si>
  <si>
    <t>IIM-Sambalpur**</t>
  </si>
  <si>
    <t>**IIM-Sambalpur Gen+Female</t>
  </si>
  <si>
    <t>**IIM-Sambalpur Gen+12monthsWx</t>
  </si>
  <si>
    <t>General</t>
  </si>
  <si>
    <t/>
  </si>
  <si>
    <t>PwD</t>
  </si>
  <si>
    <t>SAFE SCORE  CALCULATOR - IIM SAP* Based On RTI</t>
  </si>
  <si>
    <t>VARC</t>
  </si>
  <si>
    <t>LRDI</t>
  </si>
  <si>
    <t>OA</t>
  </si>
  <si>
    <t>Expected Cutoffs</t>
  </si>
  <si>
    <t xml:space="preserve">LRDI </t>
  </si>
  <si>
    <t xml:space="preserve">VARC </t>
  </si>
  <si>
    <t xml:space="preserve">QA </t>
  </si>
  <si>
    <t xml:space="preserve">OA </t>
  </si>
  <si>
    <t>VARC 2</t>
  </si>
  <si>
    <t>LRDI 3</t>
  </si>
  <si>
    <t>QA 4</t>
  </si>
  <si>
    <t>OA 5</t>
  </si>
  <si>
    <t>Your 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</si>
</sst>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00"/>
    <numFmt numFmtId="165" formatCode="0.000"/>
    <numFmt numFmtId="166" formatCode="0.000000"/>
    <numFmt numFmtId="167" formatCode="0.0000000"/>
  </numFmts>
  <fonts count="69">
    <font>
      <sz val="11"/>
      <color theme="1"/>
      <name val="Calibri"/>
      <family val="2"/>
      <scheme val="minor"/>
    </font>
    <font>
      <sz val="11"/>
      <color theme="1"/>
      <name val="Calibri"/>
      <family val="2"/>
      <scheme val="minor"/>
    </font>
    <font>
      <b/>
      <sz val="25"/>
      <color theme="1"/>
      <name val="Calibri"/>
      <family val="2"/>
      <scheme val="minor"/>
    </font>
    <font>
      <b/>
      <sz val="20"/>
      <color theme="0"/>
      <name val="Calibri"/>
      <family val="2"/>
      <scheme val="minor"/>
    </font>
    <font>
      <b/>
      <sz val="20"/>
      <color theme="1"/>
      <name val="Calibri"/>
      <family val="2"/>
      <scheme val="minor"/>
    </font>
    <font>
      <b/>
      <sz val="30"/>
      <color theme="1"/>
      <name val="Calibri"/>
      <family val="2"/>
      <scheme val="minor"/>
    </font>
    <font>
      <i/>
      <sz val="30"/>
      <color theme="1"/>
      <name val="Calibri"/>
      <family val="2"/>
      <scheme val="minor"/>
    </font>
    <font>
      <u/>
      <sz val="11"/>
      <color theme="10"/>
      <name val="Calibri"/>
      <family val="2"/>
      <scheme val="minor"/>
    </font>
    <font>
      <sz val="12"/>
      <color theme="1"/>
      <name val="Amasis MT Pro Black"/>
      <family val="1"/>
    </font>
    <font>
      <sz val="12"/>
      <color theme="1"/>
      <name val="Calibri"/>
      <family val="2"/>
      <scheme val="minor"/>
    </font>
    <font>
      <sz val="12"/>
      <color theme="0"/>
      <name val="Amasis MT Pro Black"/>
      <family val="1"/>
    </font>
    <font>
      <sz val="12"/>
      <name val="Amasis MT Pro Black"/>
      <family val="1"/>
    </font>
    <font>
      <sz val="18"/>
      <name val="Calibri"/>
      <family val="2"/>
      <scheme val="minor"/>
    </font>
    <font>
      <i/>
      <sz val="12"/>
      <color theme="1"/>
      <name val="Calibri"/>
      <family val="2"/>
      <scheme val="minor"/>
    </font>
    <font>
      <b/>
      <sz val="12"/>
      <color theme="0"/>
      <name val="Open_sans regular"/>
    </font>
    <font>
      <u/>
      <sz val="11"/>
      <color theme="0"/>
      <name val="Calibri"/>
      <family val="2"/>
      <scheme val="minor"/>
    </font>
    <font>
      <sz val="30"/>
      <color theme="0"/>
      <name val="Calibri"/>
      <family val="2"/>
      <scheme val="minor"/>
    </font>
    <font>
      <sz val="11"/>
      <color theme="0"/>
      <name val="Calibri"/>
      <family val="2"/>
      <scheme val="minor"/>
    </font>
    <font>
      <b/>
      <sz val="18"/>
      <color theme="1"/>
      <name val="Calibri"/>
      <family val="2"/>
      <scheme val="minor"/>
    </font>
    <font>
      <b/>
      <sz val="18"/>
      <color theme="0"/>
      <name val="Calibri"/>
      <family val="2"/>
      <scheme val="minor"/>
    </font>
    <font>
      <b/>
      <sz val="18"/>
      <color rgb="FFFFFF00"/>
      <name val="Calibri"/>
      <family val="2"/>
      <scheme val="minor"/>
    </font>
    <font>
      <b/>
      <sz val="12"/>
      <color theme="1"/>
      <name val="Calibri"/>
      <family val="2"/>
      <scheme val="minor"/>
    </font>
    <font>
      <sz val="18"/>
      <color theme="1"/>
      <name val="Calibri"/>
      <family val="2"/>
      <scheme val="minor"/>
    </font>
    <font>
      <sz val="18"/>
      <color theme="1"/>
      <name val="Calibri"/>
      <family val="2"/>
      <scheme val="minor"/>
    </font>
    <font>
      <sz val="18"/>
      <color theme="0"/>
      <name val="Calibri"/>
      <family val="2"/>
      <scheme val="minor"/>
    </font>
    <font>
      <sz val="18"/>
      <color theme="0"/>
      <name val="Amasis MT Pro Black"/>
      <family val="1"/>
    </font>
    <font>
      <sz val="10"/>
      <color theme="1"/>
      <name val="Amasis MT Pro Black"/>
      <family val="1"/>
    </font>
    <font>
      <b/>
      <sz val="18"/>
      <name val="Calibri"/>
      <family val="2"/>
      <scheme val="minor"/>
    </font>
    <font>
      <sz val="18"/>
      <color rgb="FFFF0000"/>
      <name val="Calibri"/>
      <family val="2"/>
      <scheme val="minor"/>
    </font>
    <font>
      <b/>
      <sz val="12"/>
      <color rgb="FFFF0000"/>
      <name val="Calibri"/>
      <family val="2"/>
      <scheme val="minor"/>
    </font>
    <font>
      <sz val="12"/>
      <color rgb="FFFFFF00"/>
      <name val="Calibri"/>
      <family val="2"/>
      <scheme val="minor"/>
    </font>
    <font>
      <sz val="20"/>
      <color theme="0"/>
      <name val="Calibri"/>
      <family val="2"/>
      <scheme val="minor"/>
    </font>
    <font>
      <b/>
      <u/>
      <sz val="16"/>
      <name val="Calibri"/>
      <family val="2"/>
      <scheme val="minor"/>
    </font>
    <font>
      <b/>
      <u/>
      <sz val="18"/>
      <color theme="1"/>
      <name val="Calibri"/>
      <family val="2"/>
      <scheme val="minor"/>
    </font>
    <font>
      <b/>
      <sz val="20"/>
      <color rgb="FFFFFF00"/>
      <name val="Calibri"/>
      <family val="2"/>
      <scheme val="minor"/>
    </font>
    <font>
      <sz val="8"/>
      <color theme="1"/>
      <name val="Amasis MT Pro Black"/>
      <family val="1"/>
    </font>
    <font>
      <sz val="20"/>
      <color theme="1"/>
      <name val="Amasis MT Pro Black"/>
      <family val="1"/>
    </font>
    <font>
      <sz val="20"/>
      <color theme="0"/>
      <name val="Amasis MT Pro Black"/>
      <family val="1"/>
    </font>
    <font>
      <b/>
      <sz val="14"/>
      <color rgb="FFFFFF00"/>
      <name val="Calibri"/>
      <family val="2"/>
      <scheme val="minor"/>
    </font>
    <font>
      <u/>
      <sz val="22"/>
      <color theme="1"/>
      <name val="Calibri"/>
      <family val="2"/>
      <scheme val="minor"/>
    </font>
    <font>
      <u/>
      <sz val="11"/>
      <name val="Calibri"/>
      <family val="2"/>
      <scheme val="minor"/>
    </font>
    <font>
      <sz val="12"/>
      <color theme="0"/>
      <name val="Calibri"/>
      <family val="2"/>
      <scheme val="minor"/>
    </font>
    <font>
      <b/>
      <u/>
      <sz val="20"/>
      <color theme="0"/>
      <name val="Calibri"/>
      <family val="2"/>
      <scheme val="minor"/>
    </font>
    <font>
      <sz val="25"/>
      <color theme="0"/>
      <name val="Calibri"/>
      <family val="2"/>
      <scheme val="minor"/>
    </font>
    <font>
      <b/>
      <sz val="11"/>
      <color theme="1"/>
      <name val="Calibri"/>
      <family val="2"/>
      <scheme val="minor"/>
    </font>
    <font>
      <sz val="12"/>
      <color theme="5" tint="0.59999389629810485"/>
      <name val="Amasis MT Pro Black"/>
      <family val="1"/>
    </font>
    <font>
      <sz val="18"/>
      <name val="Amasis MT Pro Black"/>
      <family val="1"/>
    </font>
    <font>
      <sz val="12"/>
      <color rgb="FF333333"/>
      <name val="Open_sans regular"/>
    </font>
    <font>
      <sz val="18"/>
      <color rgb="FFFFFF00"/>
      <name val="Calibri"/>
      <family val="2"/>
      <scheme val="minor"/>
    </font>
    <font>
      <b/>
      <i/>
      <sz val="12"/>
      <color theme="1"/>
      <name val="Calibri"/>
      <family val="2"/>
      <scheme val="minor"/>
    </font>
    <font>
      <sz val="12"/>
      <color rgb="FFFF0000"/>
      <name val="Amasis MT Pro Black"/>
      <family val="1"/>
    </font>
    <font>
      <sz val="10"/>
      <color theme="1"/>
      <name val="Arial"/>
      <family val="2"/>
    </font>
    <font>
      <u/>
      <sz val="10"/>
      <color theme="1"/>
      <name val="Arial"/>
      <family val="2"/>
    </font>
    <font>
      <i/>
      <sz val="10"/>
      <color theme="1"/>
      <name val="Arial"/>
      <family val="2"/>
    </font>
    <font>
      <b/>
      <sz val="14"/>
      <color theme="0"/>
      <name val="Arial"/>
      <family val="2"/>
    </font>
    <font>
      <u/>
      <sz val="12"/>
      <color theme="0"/>
      <name val="Calibri"/>
      <family val="2"/>
      <scheme val="minor"/>
    </font>
    <font>
      <sz val="10"/>
      <color theme="0"/>
      <name val="Arial"/>
      <family val="2"/>
    </font>
    <font>
      <u/>
      <sz val="10"/>
      <color theme="0"/>
      <name val="Arial"/>
      <family val="2"/>
    </font>
    <font>
      <b/>
      <i/>
      <sz val="12"/>
      <color rgb="FFFF0000"/>
      <name val="Calibri"/>
      <family val="2"/>
      <scheme val="minor"/>
    </font>
    <font>
      <b/>
      <sz val="14"/>
      <color rgb="FFFF0000"/>
      <name val="Calibri"/>
      <family val="2"/>
      <scheme val="minor"/>
    </font>
    <font>
      <b/>
      <sz val="14"/>
      <name val="Calibri"/>
      <family val="2"/>
      <scheme val="minor"/>
    </font>
    <font>
      <b/>
      <sz val="18"/>
      <color rgb="FFC00000"/>
      <name val="Calibri"/>
      <family val="2"/>
      <scheme val="minor"/>
    </font>
    <font>
      <b/>
      <sz val="18"/>
      <color theme="8" tint="-0.249977111117893"/>
      <name val="Calibri"/>
      <family val="2"/>
      <scheme val="minor"/>
    </font>
    <font>
      <b/>
      <u/>
      <sz val="11"/>
      <color theme="0"/>
      <name val="Calibri"/>
      <family val="2"/>
      <scheme val="minor"/>
    </font>
    <font>
      <b/>
      <sz val="19"/>
      <name val="Calibri"/>
      <family val="2"/>
      <scheme val="minor"/>
    </font>
    <font>
      <b/>
      <sz val="12"/>
      <name val="Calibri"/>
      <family val="2"/>
      <scheme val="minor"/>
    </font>
    <font>
      <sz val="10"/>
      <name val="Calibri"/>
      <family val="2"/>
      <scheme val="minor"/>
    </font>
    <font>
      <b/>
      <u/>
      <sz val="11"/>
      <name val="Calibri"/>
      <family val="2"/>
      <scheme val="minor"/>
    </font>
    <font>
      <b/>
      <sz val="15"/>
      <color theme="1"/>
      <name val="Calibri"/>
      <family val="2"/>
      <scheme val="minor"/>
    </font>
  </fonts>
  <fills count="27">
    <fill>
      <patternFill patternType="none"/>
    </fill>
    <fill>
      <patternFill patternType="gray125"/>
    </fill>
    <fill>
      <patternFill patternType="solid">
        <fgColor theme="1"/>
        <bgColor indexed="64"/>
      </patternFill>
    </fill>
    <fill>
      <patternFill patternType="solid">
        <fgColor theme="5" tint="0.79998168889431442"/>
        <bgColor indexed="64"/>
      </patternFill>
    </fill>
    <fill>
      <patternFill patternType="solid">
        <fgColor theme="6"/>
        <bgColor indexed="64"/>
      </patternFill>
    </fill>
    <fill>
      <patternFill patternType="solid">
        <fgColor theme="9" tint="0.79998168889431442"/>
        <bgColor indexed="64"/>
      </patternFill>
    </fill>
    <fill>
      <patternFill patternType="solid">
        <fgColor rgb="FFFFFF00"/>
        <bgColor indexed="64"/>
      </patternFill>
    </fill>
    <fill>
      <patternFill patternType="solid">
        <fgColor theme="0"/>
        <bgColor indexed="64"/>
      </patternFill>
    </fill>
    <fill>
      <patternFill patternType="solid">
        <fgColor rgb="FF92D050"/>
        <bgColor indexed="64"/>
      </patternFill>
    </fill>
    <fill>
      <patternFill patternType="solid">
        <fgColor rgb="FF7030A0"/>
        <bgColor indexed="64"/>
      </patternFill>
    </fill>
    <fill>
      <patternFill patternType="solid">
        <fgColor rgb="FF002060"/>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9"/>
        <bgColor indexed="64"/>
      </patternFill>
    </fill>
    <fill>
      <patternFill patternType="solid">
        <fgColor theme="3"/>
        <bgColor indexed="64"/>
      </patternFill>
    </fill>
    <fill>
      <patternFill patternType="solid">
        <fgColor rgb="FFFFC000"/>
        <bgColor indexed="64"/>
      </patternFill>
    </fill>
    <fill>
      <patternFill patternType="solid">
        <fgColor rgb="FF00B0F0"/>
        <bgColor indexed="64"/>
      </patternFill>
    </fill>
    <fill>
      <patternFill patternType="solid">
        <fgColor theme="9" tint="-0.499984740745262"/>
        <bgColor indexed="64"/>
      </patternFill>
    </fill>
    <fill>
      <patternFill patternType="solid">
        <fgColor theme="2" tint="-0.249977111117893"/>
        <bgColor indexed="64"/>
      </patternFill>
    </fill>
    <fill>
      <patternFill patternType="solid">
        <fgColor theme="5" tint="0.59999389629810485"/>
        <bgColor indexed="64"/>
      </patternFill>
    </fill>
    <fill>
      <patternFill patternType="solid">
        <fgColor theme="9" tint="-0.249977111117893"/>
        <bgColor indexed="64"/>
      </patternFill>
    </fill>
    <fill>
      <patternFill patternType="solid">
        <fgColor theme="7" tint="0.39997558519241921"/>
        <bgColor indexed="64"/>
      </patternFill>
    </fill>
    <fill>
      <patternFill patternType="solid">
        <fgColor theme="3" tint="0.79998168889431442"/>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4"/>
        <bgColor indexed="64"/>
      </patternFill>
    </fill>
  </fills>
  <borders count="54">
    <border>
      <left/>
      <right/>
      <top/>
      <bottom/>
      <diagonal/>
    </border>
    <border>
      <left style="thin">
        <color indexed="64"/>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bottom style="thin">
        <color indexed="64"/>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medium">
        <color rgb="FFFFFFFF"/>
      </left>
      <right style="medium">
        <color rgb="FFFFFFFF"/>
      </right>
      <top style="medium">
        <color rgb="FFFFFFFF"/>
      </top>
      <bottom style="medium">
        <color rgb="FFFFFFFF"/>
      </bottom>
      <diagonal/>
    </border>
    <border>
      <left style="thin">
        <color indexed="64"/>
      </left>
      <right/>
      <top style="thin">
        <color indexed="64"/>
      </top>
      <bottom/>
      <diagonal/>
    </border>
    <border>
      <left/>
      <right/>
      <top style="thin">
        <color indexed="64"/>
      </top>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bottom/>
      <diagonal/>
    </border>
    <border>
      <left/>
      <right/>
      <top style="thin">
        <color indexed="64"/>
      </top>
      <bottom style="thin">
        <color indexed="64"/>
      </bottom>
      <diagonal/>
    </border>
    <border>
      <left style="thin">
        <color indexed="64"/>
      </left>
      <right style="thin">
        <color indexed="64"/>
      </right>
      <top/>
      <bottom/>
      <diagonal/>
    </border>
    <border>
      <left/>
      <right style="thin">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medium">
        <color indexed="64"/>
      </bottom>
      <diagonal/>
    </border>
    <border>
      <left style="medium">
        <color rgb="FFFFFFFF"/>
      </left>
      <right style="medium">
        <color rgb="FFFFFFFF"/>
      </right>
      <top style="medium">
        <color rgb="FFFFFFFF"/>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rgb="FFFFFFFF"/>
      </left>
      <right style="medium">
        <color rgb="FFFFFFFF"/>
      </right>
      <top/>
      <bottom/>
      <diagonal/>
    </border>
    <border>
      <left style="medium">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style="medium">
        <color indexed="64"/>
      </top>
      <bottom/>
      <diagonal/>
    </border>
    <border>
      <left style="thin">
        <color indexed="64"/>
      </left>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right style="medium">
        <color indexed="64"/>
      </right>
      <top style="medium">
        <color indexed="64"/>
      </top>
      <bottom style="medium">
        <color indexed="64"/>
      </bottom>
      <diagonal/>
    </border>
    <border>
      <left/>
      <right style="thin">
        <color indexed="64"/>
      </right>
      <top style="thin">
        <color indexed="64"/>
      </top>
      <bottom/>
      <diagonal/>
    </border>
    <border>
      <left style="thin">
        <color indexed="64"/>
      </left>
      <right/>
      <top style="thin">
        <color indexed="64"/>
      </top>
      <bottom style="medium">
        <color indexed="64"/>
      </bottom>
      <diagonal/>
    </border>
    <border>
      <left style="thin">
        <color indexed="64"/>
      </left>
      <right/>
      <top style="medium">
        <color indexed="64"/>
      </top>
      <bottom style="thin">
        <color indexed="64"/>
      </bottom>
      <diagonal/>
    </border>
  </borders>
  <cellStyleXfs count="3">
    <xf numFmtId="0" fontId="0" fillId="0" borderId="0"/>
    <xf numFmtId="9" fontId="1" fillId="0" borderId="0" applyFont="0" applyFill="0" applyBorder="0" applyAlignment="0" applyProtection="0"/>
    <xf numFmtId="0" fontId="7" fillId="0" borderId="0" applyNumberFormat="0" applyFill="0" applyBorder="0" applyAlignment="0" applyProtection="0"/>
  </cellStyleXfs>
  <cellXfs count="503">
    <xf numFmtId="0" fontId="0" fillId="0" borderId="0" xfId="0"/>
    <xf numFmtId="0" fontId="0" fillId="7" borderId="0" xfId="0" applyFill="1"/>
    <xf numFmtId="0" fontId="14" fillId="0" borderId="9" xfId="0" applyFont="1" applyBorder="1" applyAlignment="1">
      <alignment horizontal="left" vertical="center" wrapText="1"/>
    </xf>
    <xf numFmtId="0" fontId="14" fillId="0" borderId="0" xfId="0" applyFont="1" applyAlignment="1">
      <alignment horizontal="left" vertical="center" wrapText="1"/>
    </xf>
    <xf numFmtId="0" fontId="9" fillId="7" borderId="0" xfId="0" applyFont="1" applyFill="1" applyAlignment="1">
      <alignment wrapText="1"/>
    </xf>
    <xf numFmtId="0" fontId="0" fillId="0" borderId="0" xfId="0" applyAlignment="1">
      <alignment wrapText="1"/>
    </xf>
    <xf numFmtId="0" fontId="8" fillId="0" borderId="2" xfId="0" applyFont="1" applyBorder="1" applyAlignment="1">
      <alignment horizontal="center" vertical="center" wrapText="1"/>
    </xf>
    <xf numFmtId="0" fontId="3" fillId="2" borderId="2" xfId="0" applyFont="1" applyFill="1" applyBorder="1" applyAlignment="1">
      <alignment horizontal="center" vertical="center" wrapText="1"/>
    </xf>
    <xf numFmtId="0" fontId="4" fillId="6" borderId="2" xfId="0" applyFont="1" applyFill="1" applyBorder="1" applyAlignment="1">
      <alignment horizontal="center" vertical="center"/>
    </xf>
    <xf numFmtId="0" fontId="4" fillId="3" borderId="2" xfId="0" applyFont="1" applyFill="1" applyBorder="1" applyAlignment="1">
      <alignment horizontal="center" vertical="center"/>
    </xf>
    <xf numFmtId="0" fontId="4" fillId="8" borderId="2" xfId="0" applyFont="1" applyFill="1" applyBorder="1" applyAlignment="1">
      <alignment horizontal="center" vertical="center"/>
    </xf>
    <xf numFmtId="2" fontId="5" fillId="6" borderId="2" xfId="0" applyNumberFormat="1" applyFont="1" applyFill="1" applyBorder="1" applyAlignment="1" applyProtection="1">
      <alignment horizontal="center" vertical="center"/>
      <protection locked="0"/>
    </xf>
    <xf numFmtId="0" fontId="19" fillId="2" borderId="2" xfId="0" applyFont="1" applyFill="1" applyBorder="1" applyAlignment="1">
      <alignment horizontal="center" vertical="center" wrapText="1"/>
    </xf>
    <xf numFmtId="0" fontId="20" fillId="2" borderId="2" xfId="0" applyFont="1" applyFill="1" applyBorder="1" applyAlignment="1">
      <alignment horizontal="center" vertical="center" wrapText="1"/>
    </xf>
    <xf numFmtId="0" fontId="0" fillId="0" borderId="0" xfId="0" applyAlignment="1">
      <alignment horizontal="center" vertical="center"/>
    </xf>
    <xf numFmtId="0" fontId="4" fillId="8" borderId="2" xfId="0" applyFont="1" applyFill="1" applyBorder="1" applyAlignment="1">
      <alignment horizontal="center" vertical="center" wrapText="1"/>
    </xf>
    <xf numFmtId="0" fontId="4" fillId="3" borderId="2" xfId="0" applyFont="1" applyFill="1" applyBorder="1" applyAlignment="1">
      <alignment horizontal="center" vertical="center" wrapText="1"/>
    </xf>
    <xf numFmtId="0" fontId="17" fillId="0" borderId="0" xfId="0" applyFont="1"/>
    <xf numFmtId="2" fontId="17" fillId="0" borderId="0" xfId="0" applyNumberFormat="1" applyFont="1"/>
    <xf numFmtId="1" fontId="5" fillId="6" borderId="2" xfId="0" applyNumberFormat="1" applyFont="1" applyFill="1" applyBorder="1" applyAlignment="1" applyProtection="1">
      <alignment horizontal="center" vertical="center"/>
      <protection locked="0"/>
    </xf>
    <xf numFmtId="0" fontId="8" fillId="12" borderId="2" xfId="0" applyFont="1" applyFill="1" applyBorder="1" applyAlignment="1">
      <alignment horizontal="center" vertical="center" wrapText="1"/>
    </xf>
    <xf numFmtId="0" fontId="16" fillId="2" borderId="0" xfId="0" applyFont="1" applyFill="1" applyAlignment="1">
      <alignment horizontal="center" vertical="center" wrapText="1"/>
    </xf>
    <xf numFmtId="0" fontId="23" fillId="0" borderId="2" xfId="0" applyFont="1" applyBorder="1" applyAlignment="1">
      <alignment horizontal="center" vertical="center" wrapText="1"/>
    </xf>
    <xf numFmtId="0" fontId="18" fillId="0" borderId="7" xfId="0" applyFont="1" applyBorder="1" applyAlignment="1">
      <alignment horizontal="center" vertical="center" wrapText="1"/>
    </xf>
    <xf numFmtId="0" fontId="18" fillId="0" borderId="2" xfId="0" applyFont="1" applyBorder="1" applyAlignment="1">
      <alignment horizontal="center" vertical="center" wrapText="1"/>
    </xf>
    <xf numFmtId="0" fontId="18" fillId="0" borderId="5" xfId="0" applyFont="1" applyBorder="1" applyAlignment="1">
      <alignment horizontal="center" vertical="center" wrapText="1"/>
    </xf>
    <xf numFmtId="0" fontId="22" fillId="0" borderId="0" xfId="0" applyFont="1" applyAlignment="1">
      <alignment horizontal="center" vertical="center" wrapText="1"/>
    </xf>
    <xf numFmtId="0" fontId="12" fillId="0" borderId="5" xfId="0" applyFont="1" applyBorder="1" applyAlignment="1">
      <alignment horizontal="center" vertical="center" wrapText="1"/>
    </xf>
    <xf numFmtId="0" fontId="12" fillId="0" borderId="2" xfId="0" applyFont="1" applyBorder="1" applyAlignment="1">
      <alignment horizontal="center" vertical="center" wrapText="1"/>
    </xf>
    <xf numFmtId="2" fontId="6" fillId="6" borderId="2" xfId="0" applyNumberFormat="1" applyFont="1" applyFill="1" applyBorder="1" applyAlignment="1" applyProtection="1">
      <alignment horizontal="center" vertical="center"/>
      <protection locked="0"/>
    </xf>
    <xf numFmtId="0" fontId="0" fillId="0" borderId="0" xfId="0" applyProtection="1">
      <protection locked="0"/>
    </xf>
    <xf numFmtId="0" fontId="8" fillId="7" borderId="2" xfId="0" applyFont="1" applyFill="1" applyBorder="1" applyAlignment="1">
      <alignment horizontal="center" vertical="center" wrapText="1"/>
    </xf>
    <xf numFmtId="0" fontId="10" fillId="2" borderId="2" xfId="0" applyFont="1" applyFill="1" applyBorder="1" applyAlignment="1">
      <alignment horizontal="center" vertical="center" wrapText="1"/>
    </xf>
    <xf numFmtId="0" fontId="8" fillId="11" borderId="2" xfId="0" applyFont="1" applyFill="1" applyBorder="1" applyAlignment="1">
      <alignment horizontal="center" vertical="center" wrapText="1"/>
    </xf>
    <xf numFmtId="9" fontId="8" fillId="11" borderId="2" xfId="1" applyFont="1" applyFill="1" applyBorder="1" applyAlignment="1" applyProtection="1">
      <alignment horizontal="center" vertical="center" wrapText="1"/>
    </xf>
    <xf numFmtId="2" fontId="11" fillId="11" borderId="2" xfId="0" applyNumberFormat="1" applyFont="1" applyFill="1" applyBorder="1" applyAlignment="1">
      <alignment horizontal="center" vertical="center" wrapText="1"/>
    </xf>
    <xf numFmtId="0" fontId="8" fillId="13" borderId="2" xfId="0" applyFont="1" applyFill="1" applyBorder="1" applyAlignment="1">
      <alignment horizontal="center" vertical="center" wrapText="1"/>
    </xf>
    <xf numFmtId="9" fontId="8" fillId="13" borderId="2" xfId="1" applyFont="1" applyFill="1" applyBorder="1" applyAlignment="1" applyProtection="1">
      <alignment horizontal="center" vertical="center" wrapText="1"/>
    </xf>
    <xf numFmtId="2" fontId="11" fillId="13" borderId="2" xfId="0" applyNumberFormat="1" applyFont="1" applyFill="1" applyBorder="1" applyAlignment="1">
      <alignment horizontal="center" vertical="center" wrapText="1"/>
    </xf>
    <xf numFmtId="9" fontId="8" fillId="12" borderId="2" xfId="1" applyFont="1" applyFill="1" applyBorder="1" applyAlignment="1" applyProtection="1">
      <alignment horizontal="center" vertical="center" wrapText="1"/>
    </xf>
    <xf numFmtId="0" fontId="11" fillId="12" borderId="2" xfId="0" applyFont="1" applyFill="1" applyBorder="1" applyAlignment="1">
      <alignment horizontal="center" vertical="center" wrapText="1"/>
    </xf>
    <xf numFmtId="9" fontId="8" fillId="0" borderId="2" xfId="1" applyFont="1" applyFill="1" applyBorder="1" applyAlignment="1" applyProtection="1">
      <alignment horizontal="center" vertical="center" wrapText="1"/>
    </xf>
    <xf numFmtId="2" fontId="11" fillId="0" borderId="2" xfId="0" applyNumberFormat="1" applyFont="1" applyBorder="1" applyAlignment="1">
      <alignment horizontal="center" vertical="center" wrapText="1"/>
    </xf>
    <xf numFmtId="0" fontId="8" fillId="8" borderId="2" xfId="0" applyFont="1" applyFill="1" applyBorder="1" applyAlignment="1">
      <alignment horizontal="center" vertical="center" wrapText="1"/>
    </xf>
    <xf numFmtId="9" fontId="8" fillId="8" borderId="2" xfId="1" applyFont="1" applyFill="1" applyBorder="1" applyAlignment="1" applyProtection="1">
      <alignment horizontal="center" vertical="center" wrapText="1"/>
    </xf>
    <xf numFmtId="2" fontId="11" fillId="8" borderId="2" xfId="0" applyNumberFormat="1" applyFont="1" applyFill="1" applyBorder="1" applyAlignment="1">
      <alignment horizontal="center" vertical="center" wrapText="1"/>
    </xf>
    <xf numFmtId="0" fontId="10" fillId="2" borderId="3" xfId="0" applyFont="1" applyFill="1" applyBorder="1" applyAlignment="1">
      <alignment horizontal="center" vertical="center" wrapText="1"/>
    </xf>
    <xf numFmtId="0" fontId="9" fillId="0" borderId="0" xfId="0" applyFont="1" applyAlignment="1">
      <alignment wrapText="1"/>
    </xf>
    <xf numFmtId="0" fontId="25" fillId="2" borderId="3" xfId="0" applyFont="1" applyFill="1" applyBorder="1" applyAlignment="1">
      <alignment horizontal="center" vertical="center" wrapText="1"/>
    </xf>
    <xf numFmtId="0" fontId="18" fillId="0" borderId="13" xfId="0" applyFont="1" applyBorder="1" applyAlignment="1">
      <alignment horizontal="center" vertical="center" wrapText="1"/>
    </xf>
    <xf numFmtId="0" fontId="18" fillId="0" borderId="14" xfId="0" applyFont="1" applyBorder="1" applyAlignment="1">
      <alignment horizontal="center" vertical="center" wrapText="1"/>
    </xf>
    <xf numFmtId="0" fontId="17" fillId="2" borderId="0" xfId="0" applyFont="1" applyFill="1" applyAlignment="1">
      <alignment horizontal="center" vertical="center" wrapText="1"/>
    </xf>
    <xf numFmtId="0" fontId="9" fillId="0" borderId="0" xfId="0" applyFont="1" applyAlignment="1">
      <alignment horizontal="center" vertical="center" wrapText="1"/>
    </xf>
    <xf numFmtId="0" fontId="21" fillId="0" borderId="0" xfId="0" applyFont="1" applyAlignment="1">
      <alignment horizontal="center" vertical="center" wrapText="1"/>
    </xf>
    <xf numFmtId="0" fontId="27" fillId="0" borderId="5" xfId="0" applyFont="1" applyBorder="1" applyAlignment="1">
      <alignment horizontal="center" vertical="center" wrapText="1"/>
    </xf>
    <xf numFmtId="9" fontId="8" fillId="7" borderId="2" xfId="1" applyFont="1" applyFill="1" applyBorder="1" applyAlignment="1" applyProtection="1">
      <alignment horizontal="center" vertical="center" wrapText="1"/>
    </xf>
    <xf numFmtId="0" fontId="22" fillId="0" borderId="5" xfId="0" applyFont="1" applyBorder="1" applyAlignment="1">
      <alignment horizontal="center" vertical="center" wrapText="1"/>
    </xf>
    <xf numFmtId="0" fontId="24" fillId="0" borderId="0" xfId="0" applyFont="1" applyAlignment="1">
      <alignment horizontal="center" vertical="center" wrapText="1"/>
    </xf>
    <xf numFmtId="0" fontId="18" fillId="0" borderId="8" xfId="0" applyFont="1" applyBorder="1" applyAlignment="1">
      <alignment horizontal="center" vertical="center" wrapText="1"/>
    </xf>
    <xf numFmtId="0" fontId="18" fillId="0" borderId="0" xfId="0" applyFont="1" applyAlignment="1">
      <alignment horizontal="center" vertical="center" wrapText="1"/>
    </xf>
    <xf numFmtId="164" fontId="18" fillId="0" borderId="2" xfId="0" applyNumberFormat="1" applyFont="1" applyBorder="1" applyAlignment="1">
      <alignment horizontal="center" vertical="center" wrapText="1"/>
    </xf>
    <xf numFmtId="0" fontId="18" fillId="0" borderId="12" xfId="0" applyFont="1" applyBorder="1" applyAlignment="1">
      <alignment horizontal="center" vertical="center" wrapText="1"/>
    </xf>
    <xf numFmtId="0" fontId="5" fillId="5" borderId="2" xfId="0" applyFont="1" applyFill="1" applyBorder="1" applyAlignment="1">
      <alignment horizontal="center" vertical="center" wrapText="1"/>
    </xf>
    <xf numFmtId="0" fontId="12" fillId="0" borderId="0" xfId="0" applyFont="1" applyAlignment="1">
      <alignment horizontal="center" vertical="center" wrapText="1"/>
    </xf>
    <xf numFmtId="0" fontId="23" fillId="0" borderId="0" xfId="0" applyFont="1" applyAlignment="1">
      <alignment horizontal="center" vertical="center" wrapText="1"/>
    </xf>
    <xf numFmtId="0" fontId="29" fillId="0" borderId="0" xfId="0" applyFont="1" applyAlignment="1">
      <alignment horizontal="center" vertical="center"/>
    </xf>
    <xf numFmtId="0" fontId="32" fillId="0" borderId="0" xfId="2" applyFont="1" applyAlignment="1">
      <alignment horizontal="center" vertical="center" wrapText="1"/>
    </xf>
    <xf numFmtId="0" fontId="33" fillId="0" borderId="7" xfId="0" applyFont="1" applyBorder="1" applyAlignment="1">
      <alignment horizontal="center" vertical="center" wrapText="1"/>
    </xf>
    <xf numFmtId="0" fontId="27" fillId="0" borderId="2" xfId="0" applyFont="1" applyBorder="1" applyAlignment="1">
      <alignment horizontal="center" vertical="center" wrapText="1"/>
    </xf>
    <xf numFmtId="0" fontId="27" fillId="0" borderId="0" xfId="0" applyFont="1" applyAlignment="1">
      <alignment horizontal="center" vertical="center" wrapText="1"/>
    </xf>
    <xf numFmtId="18" fontId="29" fillId="0" borderId="0" xfId="0" applyNumberFormat="1" applyFont="1" applyAlignment="1">
      <alignment horizontal="center" vertical="center"/>
    </xf>
    <xf numFmtId="0" fontId="20" fillId="2" borderId="5" xfId="0" applyFont="1" applyFill="1" applyBorder="1" applyAlignment="1">
      <alignment horizontal="center" vertical="center" wrapText="1"/>
    </xf>
    <xf numFmtId="1" fontId="5" fillId="6" borderId="5" xfId="0" applyNumberFormat="1" applyFont="1" applyFill="1" applyBorder="1" applyAlignment="1" applyProtection="1">
      <alignment horizontal="center" vertical="center" wrapText="1"/>
      <protection locked="0"/>
    </xf>
    <xf numFmtId="0" fontId="18" fillId="0" borderId="2" xfId="0" applyFont="1" applyBorder="1" applyAlignment="1">
      <alignment wrapText="1"/>
    </xf>
    <xf numFmtId="0" fontId="22" fillId="0" borderId="2" xfId="0" applyFont="1" applyBorder="1" applyAlignment="1">
      <alignment horizontal="center" vertical="center" wrapText="1"/>
    </xf>
    <xf numFmtId="0" fontId="22" fillId="0" borderId="2" xfId="0" applyFont="1" applyBorder="1" applyAlignment="1">
      <alignment wrapText="1"/>
    </xf>
    <xf numFmtId="0" fontId="22" fillId="6" borderId="2" xfId="0" applyFont="1" applyFill="1" applyBorder="1" applyAlignment="1">
      <alignment wrapText="1"/>
    </xf>
    <xf numFmtId="0" fontId="22" fillId="6" borderId="2" xfId="0" applyFont="1" applyFill="1" applyBorder="1" applyAlignment="1">
      <alignment horizontal="center" vertical="center" wrapText="1"/>
    </xf>
    <xf numFmtId="0" fontId="22" fillId="6" borderId="2" xfId="0" applyFont="1" applyFill="1" applyBorder="1" applyAlignment="1">
      <alignment horizontal="center" wrapText="1"/>
    </xf>
    <xf numFmtId="0" fontId="21" fillId="0" borderId="2" xfId="0" applyFont="1" applyBorder="1" applyAlignment="1">
      <alignment horizontal="center" vertical="center" wrapText="1"/>
    </xf>
    <xf numFmtId="0" fontId="22" fillId="8" borderId="2" xfId="0" applyFont="1" applyFill="1" applyBorder="1" applyAlignment="1">
      <alignment wrapText="1"/>
    </xf>
    <xf numFmtId="0" fontId="22" fillId="8" borderId="2" xfId="0" applyFont="1" applyFill="1" applyBorder="1" applyAlignment="1">
      <alignment horizontal="center" vertical="center" wrapText="1"/>
    </xf>
    <xf numFmtId="0" fontId="5" fillId="6" borderId="2" xfId="0" applyFont="1" applyFill="1" applyBorder="1" applyAlignment="1" applyProtection="1">
      <alignment horizontal="center" vertical="center" wrapText="1"/>
      <protection locked="0"/>
    </xf>
    <xf numFmtId="0" fontId="22" fillId="0" borderId="2" xfId="0" applyFont="1" applyBorder="1" applyAlignment="1" applyProtection="1">
      <alignment wrapText="1"/>
      <protection locked="0"/>
    </xf>
    <xf numFmtId="0" fontId="5" fillId="8" borderId="2" xfId="0" applyFont="1" applyFill="1" applyBorder="1" applyAlignment="1" applyProtection="1">
      <alignment horizontal="center" vertical="center" wrapText="1"/>
      <protection locked="0"/>
    </xf>
    <xf numFmtId="0" fontId="35" fillId="2" borderId="3" xfId="0" applyFont="1" applyFill="1" applyBorder="1" applyAlignment="1">
      <alignment horizontal="center" vertical="center" wrapText="1"/>
    </xf>
    <xf numFmtId="164" fontId="36" fillId="2" borderId="4" xfId="0" applyNumberFormat="1" applyFont="1" applyFill="1" applyBorder="1" applyAlignment="1">
      <alignment horizontal="center" vertical="center" wrapText="1"/>
    </xf>
    <xf numFmtId="0" fontId="26" fillId="7" borderId="0" xfId="0" applyFont="1" applyFill="1" applyAlignment="1">
      <alignment vertical="center" wrapText="1"/>
    </xf>
    <xf numFmtId="0" fontId="0" fillId="7" borderId="0" xfId="0" applyFill="1" applyAlignment="1">
      <alignment wrapText="1"/>
    </xf>
    <xf numFmtId="0" fontId="29" fillId="7" borderId="0" xfId="0" applyFont="1" applyFill="1" applyAlignment="1">
      <alignment horizontal="center" vertical="center"/>
    </xf>
    <xf numFmtId="0" fontId="3" fillId="2" borderId="7" xfId="0" applyFont="1" applyFill="1" applyBorder="1" applyAlignment="1">
      <alignment horizontal="center" vertical="center"/>
    </xf>
    <xf numFmtId="0" fontId="4" fillId="4" borderId="7" xfId="0" applyFont="1" applyFill="1" applyBorder="1" applyAlignment="1">
      <alignment horizontal="center" vertical="center"/>
    </xf>
    <xf numFmtId="0" fontId="7" fillId="7" borderId="0" xfId="2" applyFill="1" applyBorder="1" applyAlignment="1">
      <alignment horizontal="center" vertical="center"/>
    </xf>
    <xf numFmtId="0" fontId="17" fillId="7" borderId="0" xfId="0" applyFont="1" applyFill="1"/>
    <xf numFmtId="2" fontId="17" fillId="7" borderId="0" xfId="0" applyNumberFormat="1" applyFont="1" applyFill="1"/>
    <xf numFmtId="0" fontId="22" fillId="7" borderId="0" xfId="0" applyFont="1" applyFill="1" applyAlignment="1">
      <alignment horizontal="center" vertical="center" wrapText="1"/>
    </xf>
    <xf numFmtId="0" fontId="18" fillId="7" borderId="0" xfId="0" applyFont="1" applyFill="1" applyAlignment="1">
      <alignment horizontal="center" vertical="center" wrapText="1"/>
    </xf>
    <xf numFmtId="0" fontId="28" fillId="0" borderId="0" xfId="0" applyFont="1" applyAlignment="1">
      <alignment horizontal="center" vertical="center" wrapText="1"/>
    </xf>
    <xf numFmtId="0" fontId="19" fillId="0" borderId="0" xfId="0" applyFont="1" applyAlignment="1">
      <alignment horizontal="center" vertical="center" wrapText="1"/>
    </xf>
    <xf numFmtId="2" fontId="6" fillId="3" borderId="2" xfId="0" applyNumberFormat="1" applyFont="1" applyFill="1" applyBorder="1" applyAlignment="1">
      <alignment horizontal="center" vertical="center"/>
    </xf>
    <xf numFmtId="0" fontId="8" fillId="5" borderId="2" xfId="0" applyFont="1" applyFill="1" applyBorder="1" applyAlignment="1">
      <alignment horizontal="center" vertical="center"/>
    </xf>
    <xf numFmtId="9" fontId="8" fillId="5" borderId="2" xfId="1" applyFont="1" applyFill="1" applyBorder="1" applyAlignment="1">
      <alignment horizontal="center" vertical="center"/>
    </xf>
    <xf numFmtId="2" fontId="8" fillId="5" borderId="2" xfId="0" applyNumberFormat="1" applyFont="1" applyFill="1" applyBorder="1" applyAlignment="1">
      <alignment horizontal="center" vertical="center"/>
    </xf>
    <xf numFmtId="0" fontId="8" fillId="11" borderId="2" xfId="0" applyFont="1" applyFill="1" applyBorder="1" applyAlignment="1">
      <alignment horizontal="center" vertical="center"/>
    </xf>
    <xf numFmtId="9" fontId="8" fillId="11" borderId="2" xfId="1" applyFont="1" applyFill="1" applyBorder="1" applyAlignment="1">
      <alignment horizontal="center" vertical="center"/>
    </xf>
    <xf numFmtId="2" fontId="8" fillId="11" borderId="2" xfId="0" applyNumberFormat="1" applyFont="1" applyFill="1" applyBorder="1" applyAlignment="1">
      <alignment horizontal="center" vertical="center"/>
    </xf>
    <xf numFmtId="0" fontId="8" fillId="12" borderId="2" xfId="0" applyFont="1" applyFill="1" applyBorder="1" applyAlignment="1">
      <alignment horizontal="center" vertical="center"/>
    </xf>
    <xf numFmtId="2" fontId="8" fillId="12" borderId="2" xfId="0" applyNumberFormat="1" applyFont="1" applyFill="1" applyBorder="1" applyAlignment="1">
      <alignment horizontal="center" vertical="center"/>
    </xf>
    <xf numFmtId="0" fontId="8" fillId="12" borderId="2" xfId="0" applyFont="1" applyFill="1" applyBorder="1" applyAlignment="1">
      <alignment vertical="center" wrapText="1"/>
    </xf>
    <xf numFmtId="0" fontId="8" fillId="19" borderId="2" xfId="0" applyFont="1" applyFill="1" applyBorder="1" applyAlignment="1">
      <alignment horizontal="center" vertical="center"/>
    </xf>
    <xf numFmtId="9" fontId="8" fillId="19" borderId="2" xfId="1" applyFont="1" applyFill="1" applyBorder="1" applyAlignment="1">
      <alignment horizontal="center" vertical="center"/>
    </xf>
    <xf numFmtId="1" fontId="8" fillId="19" borderId="2" xfId="0" applyNumberFormat="1" applyFont="1" applyFill="1" applyBorder="1" applyAlignment="1">
      <alignment horizontal="center" vertical="center"/>
    </xf>
    <xf numFmtId="2" fontId="8" fillId="19" borderId="2" xfId="0" applyNumberFormat="1" applyFont="1" applyFill="1" applyBorder="1" applyAlignment="1">
      <alignment horizontal="center" vertical="center"/>
    </xf>
    <xf numFmtId="0" fontId="10" fillId="5" borderId="2" xfId="0" applyFont="1" applyFill="1" applyBorder="1" applyAlignment="1">
      <alignment horizontal="center" vertical="center"/>
    </xf>
    <xf numFmtId="0" fontId="10" fillId="2" borderId="2" xfId="0" applyFont="1" applyFill="1" applyBorder="1" applyAlignment="1">
      <alignment horizontal="center" vertical="center"/>
    </xf>
    <xf numFmtId="9" fontId="10" fillId="2" borderId="2" xfId="1" applyFont="1" applyFill="1" applyBorder="1" applyAlignment="1">
      <alignment horizontal="center" vertical="center"/>
    </xf>
    <xf numFmtId="2" fontId="10" fillId="2" borderId="2" xfId="0" applyNumberFormat="1" applyFont="1" applyFill="1" applyBorder="1" applyAlignment="1">
      <alignment horizontal="center" vertical="center"/>
    </xf>
    <xf numFmtId="0" fontId="8" fillId="7" borderId="2" xfId="0" applyFont="1" applyFill="1" applyBorder="1" applyAlignment="1">
      <alignment horizontal="center" vertical="center"/>
    </xf>
    <xf numFmtId="0" fontId="10" fillId="2" borderId="16" xfId="0" applyFont="1" applyFill="1" applyBorder="1" applyAlignment="1">
      <alignment vertical="center" wrapText="1"/>
    </xf>
    <xf numFmtId="0" fontId="10" fillId="2" borderId="8" xfId="0" applyFont="1" applyFill="1" applyBorder="1" applyAlignment="1">
      <alignment vertical="center" wrapText="1"/>
    </xf>
    <xf numFmtId="0" fontId="41" fillId="2" borderId="2" xfId="0" applyFont="1" applyFill="1" applyBorder="1" applyAlignment="1">
      <alignment horizontal="center" vertical="center"/>
    </xf>
    <xf numFmtId="0" fontId="0" fillId="7" borderId="0" xfId="0" applyFill="1" applyAlignment="1">
      <alignment horizontal="center" vertical="center"/>
    </xf>
    <xf numFmtId="0" fontId="20" fillId="7" borderId="0" xfId="0" applyFont="1" applyFill="1" applyAlignment="1">
      <alignment horizontal="center" vertical="center" wrapText="1"/>
    </xf>
    <xf numFmtId="1" fontId="5" fillId="7" borderId="0" xfId="0" applyNumberFormat="1" applyFont="1" applyFill="1" applyAlignment="1" applyProtection="1">
      <alignment horizontal="center" vertical="center"/>
      <protection locked="0"/>
    </xf>
    <xf numFmtId="0" fontId="17" fillId="7" borderId="0" xfId="0" applyFont="1" applyFill="1" applyAlignment="1">
      <alignment horizontal="center" vertical="center" wrapText="1"/>
    </xf>
    <xf numFmtId="18" fontId="29" fillId="7" borderId="0" xfId="0" applyNumberFormat="1" applyFont="1" applyFill="1" applyAlignment="1">
      <alignment horizontal="center" vertical="center"/>
    </xf>
    <xf numFmtId="0" fontId="31" fillId="7" borderId="0" xfId="0" applyFont="1" applyFill="1" applyAlignment="1">
      <alignment horizontal="center" vertical="center" wrapText="1"/>
    </xf>
    <xf numFmtId="0" fontId="31" fillId="2" borderId="2" xfId="0" applyFont="1" applyFill="1" applyBorder="1" applyAlignment="1">
      <alignment horizontal="center" vertical="center" wrapText="1"/>
    </xf>
    <xf numFmtId="0" fontId="17" fillId="2" borderId="2" xfId="0" applyFont="1" applyFill="1" applyBorder="1" applyAlignment="1">
      <alignment horizontal="center" vertical="center" wrapText="1"/>
    </xf>
    <xf numFmtId="0" fontId="14" fillId="7" borderId="9" xfId="0" applyFont="1" applyFill="1" applyBorder="1" applyAlignment="1">
      <alignment horizontal="left" vertical="center" wrapText="1"/>
    </xf>
    <xf numFmtId="2" fontId="11" fillId="2" borderId="2" xfId="0" applyNumberFormat="1" applyFont="1" applyFill="1" applyBorder="1" applyAlignment="1">
      <alignment horizontal="center" vertical="center"/>
    </xf>
    <xf numFmtId="0" fontId="43" fillId="2" borderId="0" xfId="0" applyFont="1" applyFill="1" applyAlignment="1">
      <alignment horizontal="center" vertical="center" wrapText="1"/>
    </xf>
    <xf numFmtId="0" fontId="8" fillId="19" borderId="2" xfId="0" applyFont="1" applyFill="1" applyBorder="1" applyAlignment="1">
      <alignment horizontal="center" vertical="center" wrapText="1"/>
    </xf>
    <xf numFmtId="2" fontId="45" fillId="19" borderId="2" xfId="0" applyNumberFormat="1" applyFont="1" applyFill="1" applyBorder="1" applyAlignment="1">
      <alignment horizontal="center" vertical="center" wrapText="1"/>
    </xf>
    <xf numFmtId="0" fontId="10" fillId="19" borderId="2" xfId="0" applyFont="1" applyFill="1" applyBorder="1" applyAlignment="1">
      <alignment horizontal="center" vertical="center"/>
    </xf>
    <xf numFmtId="2" fontId="45" fillId="19" borderId="2" xfId="1" applyNumberFormat="1" applyFont="1" applyFill="1" applyBorder="1" applyAlignment="1">
      <alignment horizontal="center" vertical="center"/>
    </xf>
    <xf numFmtId="1" fontId="8" fillId="19" borderId="2" xfId="1" applyNumberFormat="1" applyFont="1" applyFill="1" applyBorder="1" applyAlignment="1" applyProtection="1">
      <alignment horizontal="center" vertical="center" wrapText="1"/>
    </xf>
    <xf numFmtId="0" fontId="9" fillId="0" borderId="0" xfId="0" applyFont="1"/>
    <xf numFmtId="0" fontId="0" fillId="0" borderId="1" xfId="0" applyBorder="1" applyAlignment="1">
      <alignment vertical="center" wrapText="1"/>
    </xf>
    <xf numFmtId="0" fontId="9" fillId="7" borderId="0" xfId="0" applyFont="1" applyFill="1"/>
    <xf numFmtId="0" fontId="11" fillId="6" borderId="2" xfId="0" applyFont="1" applyFill="1" applyBorder="1" applyAlignment="1">
      <alignment horizontal="center" vertical="center"/>
    </xf>
    <xf numFmtId="0" fontId="11" fillId="21" borderId="2" xfId="0" applyFont="1" applyFill="1" applyBorder="1" applyAlignment="1">
      <alignment horizontal="center" vertical="center"/>
    </xf>
    <xf numFmtId="0" fontId="11" fillId="21" borderId="7" xfId="0" applyFont="1" applyFill="1" applyBorder="1" applyAlignment="1">
      <alignment horizontal="center" vertical="center"/>
    </xf>
    <xf numFmtId="0" fontId="8" fillId="11" borderId="3" xfId="0" applyFont="1" applyFill="1" applyBorder="1" applyAlignment="1">
      <alignment horizontal="center" vertical="center" wrapText="1"/>
    </xf>
    <xf numFmtId="9" fontId="8" fillId="11" borderId="3" xfId="1" applyFont="1" applyFill="1" applyBorder="1" applyAlignment="1" applyProtection="1">
      <alignment horizontal="center" vertical="center"/>
    </xf>
    <xf numFmtId="2" fontId="8" fillId="11" borderId="3" xfId="1" applyNumberFormat="1" applyFont="1" applyFill="1" applyBorder="1" applyAlignment="1" applyProtection="1">
      <alignment horizontal="center" vertical="center"/>
    </xf>
    <xf numFmtId="0" fontId="10" fillId="7" borderId="5" xfId="0" applyFont="1" applyFill="1" applyBorder="1" applyAlignment="1">
      <alignment horizontal="center" vertical="center"/>
    </xf>
    <xf numFmtId="0" fontId="8" fillId="7" borderId="5" xfId="0" applyFont="1" applyFill="1" applyBorder="1" applyAlignment="1">
      <alignment horizontal="center" vertical="center"/>
    </xf>
    <xf numFmtId="9" fontId="8" fillId="7" borderId="5" xfId="1" applyFont="1" applyFill="1" applyBorder="1" applyAlignment="1" applyProtection="1">
      <alignment horizontal="center" vertical="center"/>
    </xf>
    <xf numFmtId="0" fontId="46" fillId="2" borderId="19" xfId="0" applyFont="1" applyFill="1" applyBorder="1" applyAlignment="1">
      <alignment horizontal="center" vertical="center"/>
    </xf>
    <xf numFmtId="9" fontId="25" fillId="2" borderId="3" xfId="1" applyFont="1" applyFill="1" applyBorder="1" applyAlignment="1" applyProtection="1">
      <alignment horizontal="center" vertical="center"/>
    </xf>
    <xf numFmtId="0" fontId="24" fillId="2" borderId="3" xfId="0" applyFont="1" applyFill="1" applyBorder="1" applyAlignment="1">
      <alignment horizontal="center" vertical="center"/>
    </xf>
    <xf numFmtId="0" fontId="47" fillId="0" borderId="0" xfId="0" applyFont="1" applyAlignment="1">
      <alignment horizontal="left" vertical="center" wrapText="1"/>
    </xf>
    <xf numFmtId="0" fontId="10" fillId="20" borderId="5" xfId="0" applyFont="1" applyFill="1" applyBorder="1" applyAlignment="1">
      <alignment horizontal="center" vertical="center" wrapText="1"/>
    </xf>
    <xf numFmtId="0" fontId="11" fillId="6" borderId="22" xfId="0" applyFont="1" applyFill="1" applyBorder="1" applyAlignment="1">
      <alignment horizontal="center" vertical="center"/>
    </xf>
    <xf numFmtId="0" fontId="11" fillId="6" borderId="23" xfId="0" applyFont="1" applyFill="1" applyBorder="1" applyAlignment="1">
      <alignment horizontal="center" vertical="center"/>
    </xf>
    <xf numFmtId="0" fontId="11" fillId="6" borderId="25" xfId="0" applyFont="1" applyFill="1" applyBorder="1" applyAlignment="1">
      <alignment horizontal="center" vertical="center"/>
    </xf>
    <xf numFmtId="0" fontId="11" fillId="6" borderId="28" xfId="0" applyFont="1" applyFill="1" applyBorder="1" applyAlignment="1">
      <alignment horizontal="center" vertical="center"/>
    </xf>
    <xf numFmtId="0" fontId="11" fillId="6" borderId="29" xfId="0" applyFont="1" applyFill="1" applyBorder="1" applyAlignment="1">
      <alignment horizontal="center" vertical="center"/>
    </xf>
    <xf numFmtId="0" fontId="8" fillId="6" borderId="15" xfId="0" applyFont="1" applyFill="1" applyBorder="1" applyAlignment="1">
      <alignment horizontal="center" vertical="center" wrapText="1"/>
    </xf>
    <xf numFmtId="0" fontId="11" fillId="6" borderId="17" xfId="0" applyFont="1" applyFill="1" applyBorder="1" applyAlignment="1">
      <alignment horizontal="center" vertical="center" wrapText="1"/>
    </xf>
    <xf numFmtId="0" fontId="46" fillId="6" borderId="17" xfId="0" applyFont="1" applyFill="1" applyBorder="1" applyAlignment="1">
      <alignment horizontal="center" vertical="center" wrapText="1"/>
    </xf>
    <xf numFmtId="9" fontId="46" fillId="6" borderId="17" xfId="1" applyFont="1" applyFill="1" applyBorder="1" applyAlignment="1" applyProtection="1">
      <alignment horizontal="center" vertical="center"/>
    </xf>
    <xf numFmtId="0" fontId="46" fillId="6" borderId="1" xfId="0" applyFont="1" applyFill="1" applyBorder="1" applyAlignment="1">
      <alignment horizontal="center" vertical="center"/>
    </xf>
    <xf numFmtId="0" fontId="48" fillId="6" borderId="17" xfId="0" applyFont="1" applyFill="1" applyBorder="1" applyAlignment="1">
      <alignment horizontal="center" vertical="center"/>
    </xf>
    <xf numFmtId="0" fontId="10" fillId="2" borderId="18" xfId="0" applyFont="1" applyFill="1" applyBorder="1" applyAlignment="1">
      <alignment horizontal="center" vertical="center" wrapText="1"/>
    </xf>
    <xf numFmtId="0" fontId="24" fillId="2" borderId="30" xfId="0" applyFont="1" applyFill="1" applyBorder="1" applyAlignment="1">
      <alignment horizontal="center" vertical="center"/>
    </xf>
    <xf numFmtId="0" fontId="48" fillId="6" borderId="1" xfId="0" applyFont="1" applyFill="1" applyBorder="1" applyAlignment="1">
      <alignment horizontal="center" vertical="center"/>
    </xf>
    <xf numFmtId="2" fontId="8" fillId="11" borderId="3" xfId="0" applyNumberFormat="1" applyFont="1" applyFill="1" applyBorder="1" applyAlignment="1">
      <alignment horizontal="center" vertical="center" wrapText="1"/>
    </xf>
    <xf numFmtId="0" fontId="11" fillId="21" borderId="22" xfId="0" applyFont="1" applyFill="1" applyBorder="1" applyAlignment="1">
      <alignment horizontal="center" vertical="center"/>
    </xf>
    <xf numFmtId="0" fontId="11" fillId="21" borderId="28" xfId="0" applyFont="1" applyFill="1" applyBorder="1" applyAlignment="1">
      <alignment horizontal="center" vertical="center"/>
    </xf>
    <xf numFmtId="0" fontId="11" fillId="12" borderId="3" xfId="0" applyFont="1" applyFill="1" applyBorder="1" applyAlignment="1">
      <alignment horizontal="center" vertical="center"/>
    </xf>
    <xf numFmtId="0" fontId="8" fillId="7" borderId="19" xfId="0" applyFont="1" applyFill="1" applyBorder="1" applyAlignment="1">
      <alignment horizontal="center" vertical="center"/>
    </xf>
    <xf numFmtId="0" fontId="8" fillId="7" borderId="3" xfId="0" applyFont="1" applyFill="1" applyBorder="1" applyAlignment="1">
      <alignment horizontal="center" vertical="center"/>
    </xf>
    <xf numFmtId="9" fontId="8" fillId="7" borderId="3" xfId="1" applyFont="1" applyFill="1" applyBorder="1" applyAlignment="1" applyProtection="1">
      <alignment horizontal="center" vertical="center"/>
    </xf>
    <xf numFmtId="0" fontId="8" fillId="0" borderId="3" xfId="0" applyFont="1" applyBorder="1" applyAlignment="1">
      <alignment horizontal="center" vertical="center"/>
    </xf>
    <xf numFmtId="0" fontId="8" fillId="22" borderId="19" xfId="0" applyFont="1" applyFill="1" applyBorder="1" applyAlignment="1">
      <alignment horizontal="center" vertical="center"/>
    </xf>
    <xf numFmtId="0" fontId="8" fillId="22" borderId="3" xfId="0" applyFont="1" applyFill="1" applyBorder="1" applyAlignment="1">
      <alignment horizontal="center" vertical="center"/>
    </xf>
    <xf numFmtId="9" fontId="8" fillId="22" borderId="3" xfId="1" applyFont="1" applyFill="1" applyBorder="1" applyAlignment="1" applyProtection="1">
      <alignment horizontal="center" vertical="center"/>
    </xf>
    <xf numFmtId="0" fontId="8" fillId="11" borderId="19" xfId="0" applyFont="1" applyFill="1" applyBorder="1" applyAlignment="1">
      <alignment horizontal="center" vertical="center" wrapText="1"/>
    </xf>
    <xf numFmtId="2" fontId="11" fillId="12" borderId="3" xfId="0" applyNumberFormat="1" applyFont="1" applyFill="1" applyBorder="1" applyAlignment="1">
      <alignment horizontal="center" vertical="center"/>
    </xf>
    <xf numFmtId="0" fontId="9" fillId="0" borderId="0" xfId="0" applyFont="1" applyAlignment="1">
      <alignment horizontal="center" vertical="center"/>
    </xf>
    <xf numFmtId="0" fontId="47" fillId="0" borderId="40" xfId="0" applyFont="1" applyBorder="1" applyAlignment="1">
      <alignment horizontal="left" vertical="center" wrapText="1"/>
    </xf>
    <xf numFmtId="0" fontId="8" fillId="7" borderId="10" xfId="0" applyFont="1" applyFill="1" applyBorder="1" applyAlignment="1">
      <alignment horizontal="center" vertical="center" wrapText="1"/>
    </xf>
    <xf numFmtId="0" fontId="8" fillId="0" borderId="30" xfId="0" applyFont="1" applyBorder="1" applyAlignment="1">
      <alignment horizontal="center" vertical="center"/>
    </xf>
    <xf numFmtId="0" fontId="8" fillId="22" borderId="30" xfId="0" applyFont="1" applyFill="1" applyBorder="1" applyAlignment="1">
      <alignment horizontal="center" vertical="center"/>
    </xf>
    <xf numFmtId="2" fontId="8" fillId="11" borderId="30" xfId="1" applyNumberFormat="1" applyFont="1" applyFill="1" applyBorder="1" applyAlignment="1" applyProtection="1">
      <alignment horizontal="center" vertical="center"/>
    </xf>
    <xf numFmtId="0" fontId="25" fillId="2" borderId="30" xfId="0" applyFont="1" applyFill="1" applyBorder="1" applyAlignment="1">
      <alignment horizontal="center" vertical="center"/>
    </xf>
    <xf numFmtId="0" fontId="46" fillId="2" borderId="4" xfId="0" applyFont="1" applyFill="1" applyBorder="1" applyAlignment="1">
      <alignment horizontal="center" vertical="center"/>
    </xf>
    <xf numFmtId="9" fontId="21" fillId="8" borderId="0" xfId="0" applyNumberFormat="1" applyFont="1" applyFill="1" applyAlignment="1">
      <alignment horizontal="center" vertical="center" wrapText="1"/>
    </xf>
    <xf numFmtId="0" fontId="8" fillId="23" borderId="19" xfId="0" applyFont="1" applyFill="1" applyBorder="1" applyAlignment="1">
      <alignment horizontal="center" vertical="center"/>
    </xf>
    <xf numFmtId="0" fontId="8" fillId="23" borderId="3" xfId="0" applyFont="1" applyFill="1" applyBorder="1" applyAlignment="1">
      <alignment horizontal="center" vertical="center"/>
    </xf>
    <xf numFmtId="0" fontId="8" fillId="3" borderId="18" xfId="0" applyFont="1" applyFill="1" applyBorder="1" applyAlignment="1">
      <alignment vertical="center" wrapText="1"/>
    </xf>
    <xf numFmtId="2" fontId="8" fillId="3" borderId="28" xfId="0" applyNumberFormat="1" applyFont="1" applyFill="1" applyBorder="1" applyAlignment="1">
      <alignment horizontal="center" vertical="center"/>
    </xf>
    <xf numFmtId="0" fontId="8" fillId="3" borderId="28" xfId="0" applyFont="1" applyFill="1" applyBorder="1" applyAlignment="1">
      <alignment horizontal="center" vertical="center"/>
    </xf>
    <xf numFmtId="0" fontId="8" fillId="3" borderId="19" xfId="0" applyFont="1" applyFill="1" applyBorder="1" applyAlignment="1">
      <alignment horizontal="center" vertical="center"/>
    </xf>
    <xf numFmtId="0" fontId="8" fillId="3" borderId="3" xfId="0" applyFont="1" applyFill="1" applyBorder="1" applyAlignment="1">
      <alignment horizontal="center" vertical="center"/>
    </xf>
    <xf numFmtId="9" fontId="8" fillId="3" borderId="3" xfId="1" applyFont="1" applyFill="1" applyBorder="1" applyAlignment="1">
      <alignment horizontal="center" vertical="center"/>
    </xf>
    <xf numFmtId="2" fontId="8" fillId="3" borderId="3" xfId="0" applyNumberFormat="1" applyFont="1" applyFill="1" applyBorder="1" applyAlignment="1">
      <alignment horizontal="center" vertical="center"/>
    </xf>
    <xf numFmtId="0" fontId="8" fillId="6" borderId="22" xfId="0" applyFont="1" applyFill="1" applyBorder="1" applyAlignment="1">
      <alignment horizontal="center" vertical="center"/>
    </xf>
    <xf numFmtId="0" fontId="8" fillId="6" borderId="2" xfId="0" applyFont="1" applyFill="1" applyBorder="1" applyAlignment="1">
      <alignment horizontal="center" vertical="center"/>
    </xf>
    <xf numFmtId="0" fontId="8" fillId="6" borderId="5" xfId="0" applyFont="1" applyFill="1" applyBorder="1" applyAlignment="1">
      <alignment horizontal="center" vertical="center"/>
    </xf>
    <xf numFmtId="0" fontId="8" fillId="24" borderId="22" xfId="0" applyFont="1" applyFill="1" applyBorder="1" applyAlignment="1">
      <alignment horizontal="center" vertical="center"/>
    </xf>
    <xf numFmtId="0" fontId="8" fillId="24" borderId="2" xfId="0" applyFont="1" applyFill="1" applyBorder="1" applyAlignment="1">
      <alignment horizontal="center" vertical="center"/>
    </xf>
    <xf numFmtId="0" fontId="8" fillId="24" borderId="28" xfId="0" applyFont="1" applyFill="1" applyBorder="1" applyAlignment="1">
      <alignment horizontal="center" vertical="center"/>
    </xf>
    <xf numFmtId="0" fontId="8" fillId="5" borderId="26" xfId="0" applyFont="1" applyFill="1" applyBorder="1" applyAlignment="1">
      <alignment horizontal="center" vertical="center"/>
    </xf>
    <xf numFmtId="0" fontId="8" fillId="5" borderId="27" xfId="0" applyFont="1" applyFill="1" applyBorder="1" applyAlignment="1">
      <alignment horizontal="center" vertical="center" wrapText="1"/>
    </xf>
    <xf numFmtId="9" fontId="8" fillId="5" borderId="27" xfId="1" applyFont="1" applyFill="1" applyBorder="1" applyAlignment="1">
      <alignment horizontal="center" vertical="center"/>
    </xf>
    <xf numFmtId="2" fontId="8" fillId="5" borderId="27" xfId="0" applyNumberFormat="1" applyFont="1" applyFill="1" applyBorder="1" applyAlignment="1">
      <alignment horizontal="center" vertical="center"/>
    </xf>
    <xf numFmtId="0" fontId="8" fillId="5" borderId="27" xfId="0" applyFont="1" applyFill="1" applyBorder="1" applyAlignment="1">
      <alignment horizontal="center" vertical="center"/>
    </xf>
    <xf numFmtId="165" fontId="9" fillId="7" borderId="0" xfId="0" applyNumberFormat="1" applyFont="1" applyFill="1"/>
    <xf numFmtId="0" fontId="29" fillId="7" borderId="0" xfId="0" applyFont="1" applyFill="1" applyAlignment="1">
      <alignment horizontal="center" vertical="center" wrapText="1"/>
    </xf>
    <xf numFmtId="0" fontId="0" fillId="7" borderId="0" xfId="0" applyFill="1" applyAlignment="1">
      <alignment horizontal="center" wrapText="1"/>
    </xf>
    <xf numFmtId="0" fontId="0" fillId="7" borderId="1" xfId="0" applyFill="1" applyBorder="1" applyAlignment="1">
      <alignment vertical="center" wrapText="1"/>
    </xf>
    <xf numFmtId="0" fontId="14" fillId="7" borderId="0" xfId="0" applyFont="1" applyFill="1" applyAlignment="1">
      <alignment horizontal="left" vertical="center" wrapText="1"/>
    </xf>
    <xf numFmtId="0" fontId="44" fillId="7" borderId="0" xfId="0" applyFont="1" applyFill="1"/>
    <xf numFmtId="0" fontId="14" fillId="7" borderId="31" xfId="0" applyFont="1" applyFill="1" applyBorder="1" applyAlignment="1">
      <alignment horizontal="left" vertical="center" wrapText="1"/>
    </xf>
    <xf numFmtId="0" fontId="9" fillId="7" borderId="0" xfId="0" applyFont="1" applyFill="1" applyAlignment="1">
      <alignment horizontal="center" vertical="center"/>
    </xf>
    <xf numFmtId="0" fontId="47" fillId="7" borderId="0" xfId="0" applyFont="1" applyFill="1" applyAlignment="1">
      <alignment horizontal="left" vertical="center" wrapText="1"/>
    </xf>
    <xf numFmtId="0" fontId="47" fillId="7" borderId="40" xfId="0" applyFont="1" applyFill="1" applyBorder="1" applyAlignment="1">
      <alignment horizontal="left" vertical="center" wrapText="1"/>
    </xf>
    <xf numFmtId="0" fontId="0" fillId="7" borderId="0" xfId="0" applyFill="1" applyAlignment="1">
      <alignment vertical="center" wrapText="1"/>
    </xf>
    <xf numFmtId="0" fontId="8" fillId="0" borderId="7" xfId="0" applyFont="1" applyBorder="1" applyAlignment="1">
      <alignment horizontal="center" vertical="center" wrapText="1"/>
    </xf>
    <xf numFmtId="0" fontId="50" fillId="7" borderId="26" xfId="0" applyFont="1" applyFill="1" applyBorder="1" applyAlignment="1">
      <alignment horizontal="center" vertical="center" wrapText="1"/>
    </xf>
    <xf numFmtId="0" fontId="50" fillId="7" borderId="35" xfId="0" applyFont="1" applyFill="1" applyBorder="1" applyAlignment="1">
      <alignment horizontal="center" vertical="center"/>
    </xf>
    <xf numFmtId="0" fontId="50" fillId="7" borderId="0" xfId="0" applyFont="1" applyFill="1" applyAlignment="1">
      <alignment vertical="center"/>
    </xf>
    <xf numFmtId="0" fontId="8" fillId="23" borderId="30" xfId="0" applyFont="1" applyFill="1" applyBorder="1" applyAlignment="1">
      <alignment horizontal="center" vertical="center"/>
    </xf>
    <xf numFmtId="0" fontId="8" fillId="3" borderId="52" xfId="0" applyFont="1" applyFill="1" applyBorder="1" applyAlignment="1">
      <alignment horizontal="center" vertical="center"/>
    </xf>
    <xf numFmtId="0" fontId="8" fillId="3" borderId="30" xfId="0" applyFont="1" applyFill="1" applyBorder="1" applyAlignment="1">
      <alignment horizontal="center" vertical="center"/>
    </xf>
    <xf numFmtId="0" fontId="8" fillId="6" borderId="44" xfId="0" applyFont="1" applyFill="1" applyBorder="1" applyAlignment="1">
      <alignment horizontal="center" vertical="center"/>
    </xf>
    <xf numFmtId="0" fontId="8" fillId="6" borderId="1" xfId="0" applyFont="1" applyFill="1" applyBorder="1" applyAlignment="1">
      <alignment horizontal="center" vertical="center"/>
    </xf>
    <xf numFmtId="0" fontId="8" fillId="24" borderId="53" xfId="0" applyFont="1" applyFill="1" applyBorder="1" applyAlignment="1">
      <alignment horizontal="center" vertical="center"/>
    </xf>
    <xf numFmtId="0" fontId="8" fillId="24" borderId="12" xfId="0" applyFont="1" applyFill="1" applyBorder="1" applyAlignment="1">
      <alignment horizontal="center" vertical="center"/>
    </xf>
    <xf numFmtId="0" fontId="8" fillId="24" borderId="52" xfId="0" applyFont="1" applyFill="1" applyBorder="1" applyAlignment="1">
      <alignment horizontal="center" vertical="center"/>
    </xf>
    <xf numFmtId="0" fontId="8" fillId="5" borderId="45" xfId="0" applyFont="1" applyFill="1" applyBorder="1" applyAlignment="1">
      <alignment horizontal="center" vertical="center"/>
    </xf>
    <xf numFmtId="0" fontId="8" fillId="24" borderId="5" xfId="0" applyFont="1" applyFill="1" applyBorder="1" applyAlignment="1">
      <alignment horizontal="center" vertical="center"/>
    </xf>
    <xf numFmtId="0" fontId="8" fillId="24" borderId="10" xfId="0" applyFont="1" applyFill="1" applyBorder="1" applyAlignment="1">
      <alignment horizontal="center" vertical="center"/>
    </xf>
    <xf numFmtId="0" fontId="9" fillId="12" borderId="38" xfId="0" applyFont="1" applyFill="1" applyBorder="1" applyAlignment="1">
      <alignment horizontal="center" vertical="center"/>
    </xf>
    <xf numFmtId="0" fontId="12" fillId="2" borderId="30" xfId="0" applyFont="1" applyFill="1" applyBorder="1" applyAlignment="1">
      <alignment horizontal="center" vertical="center"/>
    </xf>
    <xf numFmtId="1" fontId="5" fillId="6" borderId="2" xfId="0" applyNumberFormat="1" applyFont="1" applyFill="1" applyBorder="1" applyAlignment="1" applyProtection="1">
      <alignment horizontal="center" vertical="center" wrapText="1"/>
      <protection locked="0"/>
    </xf>
    <xf numFmtId="1" fontId="5" fillId="6" borderId="2" xfId="0" applyNumberFormat="1" applyFont="1" applyFill="1" applyBorder="1" applyAlignment="1">
      <alignment horizontal="center" vertical="center" wrapText="1"/>
    </xf>
    <xf numFmtId="0" fontId="54" fillId="2" borderId="0" xfId="0" applyFont="1" applyFill="1" applyAlignment="1">
      <alignment horizontal="center" vertical="center" wrapText="1"/>
    </xf>
    <xf numFmtId="0" fontId="55" fillId="2" borderId="0" xfId="2" applyFont="1" applyFill="1" applyAlignment="1">
      <alignment horizontal="center" vertical="center" wrapText="1"/>
    </xf>
    <xf numFmtId="0" fontId="51" fillId="0" borderId="0" xfId="0" applyFont="1" applyAlignment="1">
      <alignment horizontal="center" vertical="center" wrapText="1"/>
    </xf>
    <xf numFmtId="0" fontId="54" fillId="2" borderId="0" xfId="0" applyFont="1" applyFill="1" applyAlignment="1">
      <alignment horizontal="left" vertical="center" wrapText="1"/>
    </xf>
    <xf numFmtId="0" fontId="51" fillId="7" borderId="0" xfId="0" applyFont="1" applyFill="1" applyAlignment="1">
      <alignment horizontal="center" vertical="center" wrapText="1"/>
    </xf>
    <xf numFmtId="1" fontId="8" fillId="3" borderId="52" xfId="0" applyNumberFormat="1" applyFont="1" applyFill="1" applyBorder="1" applyAlignment="1">
      <alignment horizontal="center" vertical="center"/>
    </xf>
    <xf numFmtId="1" fontId="8" fillId="7" borderId="45" xfId="0" applyNumberFormat="1" applyFont="1" applyFill="1" applyBorder="1" applyAlignment="1">
      <alignment horizontal="center" vertical="center"/>
    </xf>
    <xf numFmtId="1" fontId="8" fillId="3" borderId="30" xfId="0" applyNumberFormat="1" applyFont="1" applyFill="1" applyBorder="1" applyAlignment="1">
      <alignment horizontal="center" vertical="center"/>
    </xf>
    <xf numFmtId="1" fontId="8" fillId="5" borderId="45" xfId="0" applyNumberFormat="1" applyFont="1" applyFill="1" applyBorder="1" applyAlignment="1">
      <alignment horizontal="center" vertical="center"/>
    </xf>
    <xf numFmtId="1" fontId="8" fillId="12" borderId="38" xfId="0" applyNumberFormat="1" applyFont="1" applyFill="1" applyBorder="1" applyAlignment="1">
      <alignment horizontal="center" vertical="center"/>
    </xf>
    <xf numFmtId="0" fontId="8" fillId="7" borderId="10" xfId="0" applyFont="1" applyFill="1" applyBorder="1" applyAlignment="1">
      <alignment horizontal="center" vertical="center"/>
    </xf>
    <xf numFmtId="0" fontId="51" fillId="7" borderId="0" xfId="0" applyFont="1" applyFill="1" applyAlignment="1">
      <alignment horizontal="left" vertical="center" wrapText="1"/>
    </xf>
    <xf numFmtId="0" fontId="9" fillId="25" borderId="33" xfId="0" applyFont="1" applyFill="1" applyBorder="1" applyAlignment="1">
      <alignment horizontal="center" vertical="center"/>
    </xf>
    <xf numFmtId="166" fontId="8" fillId="25" borderId="33" xfId="0" applyNumberFormat="1" applyFont="1" applyFill="1" applyBorder="1" applyAlignment="1">
      <alignment horizontal="center" vertical="center"/>
    </xf>
    <xf numFmtId="0" fontId="8" fillId="6" borderId="2" xfId="0" applyFont="1" applyFill="1" applyBorder="1" applyAlignment="1">
      <alignment horizontal="center" vertical="center" wrapText="1"/>
    </xf>
    <xf numFmtId="0" fontId="11" fillId="6" borderId="2" xfId="0" applyFont="1" applyFill="1" applyBorder="1" applyAlignment="1">
      <alignment horizontal="center" vertical="center" wrapText="1"/>
    </xf>
    <xf numFmtId="9" fontId="46" fillId="6" borderId="2" xfId="1" applyFont="1" applyFill="1" applyBorder="1" applyAlignment="1" applyProtection="1">
      <alignment horizontal="center" vertical="center"/>
    </xf>
    <xf numFmtId="0" fontId="48" fillId="6" borderId="2" xfId="0" applyFont="1" applyFill="1" applyBorder="1" applyAlignment="1">
      <alignment horizontal="center" vertical="center"/>
    </xf>
    <xf numFmtId="0" fontId="48" fillId="6" borderId="12" xfId="0" applyFont="1" applyFill="1" applyBorder="1" applyAlignment="1">
      <alignment horizontal="center" vertical="center"/>
    </xf>
    <xf numFmtId="0" fontId="44" fillId="7" borderId="2" xfId="0" applyFont="1" applyFill="1" applyBorder="1" applyAlignment="1">
      <alignment horizontal="center" vertical="center"/>
    </xf>
    <xf numFmtId="0" fontId="0" fillId="7" borderId="2" xfId="0" applyFill="1" applyBorder="1" applyAlignment="1">
      <alignment horizontal="center" vertical="center"/>
    </xf>
    <xf numFmtId="0" fontId="44" fillId="8" borderId="2" xfId="0" applyFont="1" applyFill="1" applyBorder="1" applyAlignment="1">
      <alignment horizontal="center" vertical="center"/>
    </xf>
    <xf numFmtId="1" fontId="44" fillId="0" borderId="2" xfId="0" applyNumberFormat="1" applyFont="1" applyBorder="1" applyAlignment="1">
      <alignment horizontal="center" vertical="center"/>
    </xf>
    <xf numFmtId="0" fontId="46" fillId="6" borderId="12" xfId="0" applyFont="1" applyFill="1" applyBorder="1" applyAlignment="1">
      <alignment horizontal="center" vertical="center"/>
    </xf>
    <xf numFmtId="166" fontId="24" fillId="2" borderId="30" xfId="0" applyNumberFormat="1" applyFont="1" applyFill="1" applyBorder="1" applyAlignment="1">
      <alignment horizontal="center" vertical="center"/>
    </xf>
    <xf numFmtId="167" fontId="46" fillId="2" borderId="4" xfId="0" applyNumberFormat="1" applyFont="1" applyFill="1" applyBorder="1" applyAlignment="1">
      <alignment horizontal="center" vertical="center"/>
    </xf>
    <xf numFmtId="0" fontId="0" fillId="7" borderId="2" xfId="0" applyFill="1" applyBorder="1" applyAlignment="1">
      <alignment wrapText="1"/>
    </xf>
    <xf numFmtId="0" fontId="7" fillId="7" borderId="0" xfId="2" applyFill="1" applyAlignment="1"/>
    <xf numFmtId="0" fontId="24" fillId="7" borderId="0" xfId="0" applyFont="1" applyFill="1" applyAlignment="1">
      <alignment horizontal="center" vertical="center" wrapText="1"/>
    </xf>
    <xf numFmtId="0" fontId="61" fillId="0" borderId="2" xfId="0" applyFont="1" applyBorder="1" applyAlignment="1">
      <alignment horizontal="center" vertical="center" wrapText="1"/>
    </xf>
    <xf numFmtId="0" fontId="62" fillId="0" borderId="2" xfId="0" applyFont="1" applyBorder="1" applyAlignment="1">
      <alignment horizontal="center" vertical="center" wrapText="1"/>
    </xf>
    <xf numFmtId="0" fontId="63" fillId="26" borderId="0" xfId="2" applyFont="1" applyFill="1" applyAlignment="1">
      <alignment horizontal="center" vertical="center" wrapText="1"/>
    </xf>
    <xf numFmtId="0" fontId="64" fillId="0" borderId="13" xfId="0" applyFont="1" applyBorder="1" applyAlignment="1">
      <alignment horizontal="center" vertical="center"/>
    </xf>
    <xf numFmtId="0" fontId="64" fillId="0" borderId="7" xfId="0" applyFont="1" applyBorder="1" applyAlignment="1">
      <alignment horizontal="center" vertical="center"/>
    </xf>
    <xf numFmtId="0" fontId="64" fillId="0" borderId="14" xfId="0" applyFont="1" applyBorder="1" applyAlignment="1">
      <alignment horizontal="center" vertical="center"/>
    </xf>
    <xf numFmtId="0" fontId="64" fillId="12" borderId="7" xfId="0" applyFont="1" applyFill="1" applyBorder="1" applyAlignment="1">
      <alignment horizontal="center" vertical="center"/>
    </xf>
    <xf numFmtId="0" fontId="0" fillId="12" borderId="2" xfId="0" applyFill="1" applyBorder="1" applyAlignment="1">
      <alignment horizontal="center" vertical="center"/>
    </xf>
    <xf numFmtId="0" fontId="0" fillId="12" borderId="5" xfId="0" applyFill="1" applyBorder="1" applyAlignment="1">
      <alignment horizontal="center" vertical="center"/>
    </xf>
    <xf numFmtId="0" fontId="0" fillId="11" borderId="8" xfId="0" applyFill="1" applyBorder="1" applyAlignment="1">
      <alignment horizontal="center" vertical="center"/>
    </xf>
    <xf numFmtId="0" fontId="0" fillId="11" borderId="2" xfId="0" applyFill="1" applyBorder="1" applyAlignment="1">
      <alignment horizontal="center" vertical="center"/>
    </xf>
    <xf numFmtId="0" fontId="0" fillId="11" borderId="12" xfId="0" applyFill="1" applyBorder="1" applyAlignment="1">
      <alignment horizontal="center" vertical="center"/>
    </xf>
    <xf numFmtId="0" fontId="0" fillId="11" borderId="7" xfId="0" applyFill="1" applyBorder="1" applyAlignment="1">
      <alignment horizontal="center" vertical="center"/>
    </xf>
    <xf numFmtId="0" fontId="0" fillId="12" borderId="8" xfId="0" applyFill="1" applyBorder="1" applyAlignment="1">
      <alignment horizontal="center" vertical="center"/>
    </xf>
    <xf numFmtId="0" fontId="0" fillId="12" borderId="12" xfId="0" applyFill="1" applyBorder="1" applyAlignment="1">
      <alignment horizontal="center" vertical="center"/>
    </xf>
    <xf numFmtId="0" fontId="0" fillId="3" borderId="8" xfId="0" applyFill="1" applyBorder="1" applyAlignment="1">
      <alignment horizontal="center" vertical="center"/>
    </xf>
    <xf numFmtId="0" fontId="0" fillId="3" borderId="2" xfId="0" applyFill="1" applyBorder="1" applyAlignment="1">
      <alignment horizontal="center" vertical="center"/>
    </xf>
    <xf numFmtId="0" fontId="0" fillId="3" borderId="12" xfId="0" applyFill="1" applyBorder="1" applyAlignment="1">
      <alignment horizontal="center" vertical="center"/>
    </xf>
    <xf numFmtId="0" fontId="0" fillId="12" borderId="51" xfId="0" applyFill="1" applyBorder="1" applyAlignment="1">
      <alignment horizontal="center" vertical="center"/>
    </xf>
    <xf numFmtId="0" fontId="0" fillId="12" borderId="10" xfId="0" applyFill="1" applyBorder="1" applyAlignment="1">
      <alignment horizontal="center" vertical="center"/>
    </xf>
    <xf numFmtId="0" fontId="0" fillId="11" borderId="17" xfId="0" applyFill="1" applyBorder="1" applyAlignment="1">
      <alignment horizontal="center" vertical="center"/>
    </xf>
    <xf numFmtId="0" fontId="66" fillId="12" borderId="7" xfId="0" applyFont="1" applyFill="1" applyBorder="1" applyAlignment="1">
      <alignment horizontal="center" vertical="center"/>
    </xf>
    <xf numFmtId="0" fontId="22" fillId="7" borderId="0" xfId="0" applyFont="1" applyFill="1" applyAlignment="1">
      <alignment wrapText="1"/>
    </xf>
    <xf numFmtId="0" fontId="5" fillId="7" borderId="0" xfId="0" applyFont="1" applyFill="1" applyAlignment="1" applyProtection="1">
      <alignment horizontal="center" vertical="center" wrapText="1"/>
      <protection locked="0"/>
    </xf>
    <xf numFmtId="0" fontId="68" fillId="0" borderId="0" xfId="0" applyFont="1" applyAlignment="1">
      <alignment horizontal="center" vertical="center" wrapText="1"/>
    </xf>
    <xf numFmtId="0" fontId="0" fillId="0" borderId="0" xfId="0" applyAlignment="1">
      <alignment horizontal="center" vertical="center"/>
    </xf>
    <xf numFmtId="0" fontId="7" fillId="15" borderId="2" xfId="2" applyFill="1" applyBorder="1" applyAlignment="1">
      <alignment horizontal="center" vertical="center"/>
    </xf>
    <xf numFmtId="0" fontId="7" fillId="2" borderId="1" xfId="2" applyFill="1" applyBorder="1" applyAlignment="1">
      <alignment horizontal="center" vertical="center"/>
    </xf>
    <xf numFmtId="0" fontId="7" fillId="2" borderId="0" xfId="2" applyFill="1" applyBorder="1" applyAlignment="1">
      <alignment horizontal="center" vertical="center"/>
    </xf>
    <xf numFmtId="0" fontId="7" fillId="18" borderId="2" xfId="2" applyFill="1" applyBorder="1" applyAlignment="1">
      <alignment horizontal="center" vertical="center"/>
    </xf>
    <xf numFmtId="0" fontId="7" fillId="3" borderId="2" xfId="2" applyFill="1" applyBorder="1" applyAlignment="1">
      <alignment horizontal="center" vertical="center"/>
    </xf>
    <xf numFmtId="0" fontId="30" fillId="14" borderId="1" xfId="0" applyFont="1" applyFill="1" applyBorder="1" applyAlignment="1">
      <alignment horizontal="center" vertical="center" wrapText="1"/>
    </xf>
    <xf numFmtId="0" fontId="30" fillId="14" borderId="0" xfId="0" applyFont="1" applyFill="1" applyAlignment="1">
      <alignment horizontal="center" vertical="center" wrapText="1"/>
    </xf>
    <xf numFmtId="0" fontId="20" fillId="2" borderId="10" xfId="0" applyFont="1" applyFill="1" applyBorder="1" applyAlignment="1">
      <alignment horizontal="center" vertical="center" wrapText="1"/>
    </xf>
    <xf numFmtId="0" fontId="20" fillId="2" borderId="11" xfId="0" applyFont="1" applyFill="1" applyBorder="1" applyAlignment="1">
      <alignment horizontal="center" vertical="center" wrapText="1"/>
    </xf>
    <xf numFmtId="0" fontId="34" fillId="14" borderId="1" xfId="0" applyFont="1" applyFill="1" applyBorder="1" applyAlignment="1">
      <alignment horizontal="center" vertical="center" wrapText="1"/>
    </xf>
    <xf numFmtId="0" fontId="34" fillId="14" borderId="0" xfId="0" applyFont="1" applyFill="1" applyAlignment="1">
      <alignment horizontal="center" vertical="center" wrapText="1"/>
    </xf>
    <xf numFmtId="0" fontId="38" fillId="2" borderId="1" xfId="0" applyFont="1" applyFill="1" applyBorder="1" applyAlignment="1">
      <alignment horizontal="center" vertical="center"/>
    </xf>
    <xf numFmtId="0" fontId="38" fillId="2" borderId="0" xfId="0" applyFont="1" applyFill="1" applyAlignment="1">
      <alignment horizontal="center" vertical="center"/>
    </xf>
    <xf numFmtId="0" fontId="39" fillId="7" borderId="1" xfId="2" applyFont="1" applyFill="1" applyBorder="1" applyAlignment="1">
      <alignment horizontal="center" vertical="center"/>
    </xf>
    <xf numFmtId="0" fontId="39" fillId="7" borderId="0" xfId="2" applyFont="1" applyFill="1" applyBorder="1" applyAlignment="1">
      <alignment horizontal="center" vertical="center"/>
    </xf>
    <xf numFmtId="0" fontId="0" fillId="7" borderId="0" xfId="0" applyFill="1" applyAlignment="1">
      <alignment horizontal="center"/>
    </xf>
    <xf numFmtId="0" fontId="0" fillId="7" borderId="1" xfId="0" applyFill="1" applyBorder="1" applyAlignment="1">
      <alignment horizontal="center"/>
    </xf>
    <xf numFmtId="0" fontId="37" fillId="2" borderId="0" xfId="0" applyFont="1" applyFill="1" applyAlignment="1">
      <alignment horizontal="center" vertical="center" wrapText="1"/>
    </xf>
    <xf numFmtId="0" fontId="2" fillId="6" borderId="46"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7" fillId="10" borderId="2" xfId="2" applyFill="1" applyBorder="1" applyAlignment="1">
      <alignment horizontal="center" vertical="center"/>
    </xf>
    <xf numFmtId="0" fontId="7" fillId="16" borderId="2" xfId="2" applyFill="1" applyBorder="1" applyAlignment="1">
      <alignment horizontal="center" vertical="center"/>
    </xf>
    <xf numFmtId="0" fontId="7" fillId="17" borderId="2" xfId="2" applyFill="1" applyBorder="1" applyAlignment="1">
      <alignment horizontal="center" vertical="center"/>
    </xf>
    <xf numFmtId="0" fontId="22" fillId="7" borderId="0" xfId="0" applyFont="1" applyFill="1" applyAlignment="1">
      <alignment horizontal="center" vertical="center" wrapText="1"/>
    </xf>
    <xf numFmtId="0" fontId="19" fillId="2" borderId="0" xfId="0" applyFont="1" applyFill="1" applyAlignment="1">
      <alignment horizontal="center" vertical="center" wrapText="1"/>
    </xf>
    <xf numFmtId="0" fontId="0" fillId="0" borderId="0" xfId="0" applyAlignment="1">
      <alignment horizontal="center"/>
    </xf>
    <xf numFmtId="0" fontId="42" fillId="9" borderId="0" xfId="2" applyFont="1" applyFill="1" applyAlignment="1">
      <alignment horizontal="center" vertical="center" wrapText="1"/>
    </xf>
    <xf numFmtId="0" fontId="29" fillId="7" borderId="35" xfId="0" applyFont="1" applyFill="1" applyBorder="1" applyAlignment="1">
      <alignment horizontal="center" vertical="center" wrapText="1"/>
    </xf>
    <xf numFmtId="0" fontId="29" fillId="7" borderId="0" xfId="0" applyFont="1" applyFill="1" applyAlignment="1">
      <alignment horizontal="center" vertical="center" wrapText="1"/>
    </xf>
    <xf numFmtId="0" fontId="29" fillId="7" borderId="15" xfId="0" applyFont="1" applyFill="1" applyBorder="1" applyAlignment="1">
      <alignment horizontal="center" vertical="center" wrapText="1"/>
    </xf>
    <xf numFmtId="0" fontId="7" fillId="16" borderId="1" xfId="2" applyFill="1" applyBorder="1" applyAlignment="1">
      <alignment horizontal="center" vertical="center"/>
    </xf>
    <xf numFmtId="0" fontId="7" fillId="16" borderId="0" xfId="2" applyFill="1" applyBorder="1" applyAlignment="1">
      <alignment horizontal="center" vertical="center"/>
    </xf>
    <xf numFmtId="0" fontId="7" fillId="0" borderId="1" xfId="2" applyFill="1" applyBorder="1" applyAlignment="1">
      <alignment horizontal="center" vertical="center"/>
    </xf>
    <xf numFmtId="0" fontId="7" fillId="0" borderId="0" xfId="2" applyFill="1" applyAlignment="1">
      <alignment horizontal="center" vertical="center"/>
    </xf>
    <xf numFmtId="0" fontId="65" fillId="7" borderId="0" xfId="0" applyFont="1" applyFill="1" applyAlignment="1">
      <alignment horizontal="center" vertical="center" wrapText="1"/>
    </xf>
    <xf numFmtId="0" fontId="65" fillId="12" borderId="0" xfId="0" applyFont="1" applyFill="1" applyAlignment="1">
      <alignment horizontal="center" vertical="center" wrapText="1"/>
    </xf>
    <xf numFmtId="0" fontId="67" fillId="0" borderId="2" xfId="2" applyFont="1" applyBorder="1" applyAlignment="1">
      <alignment horizontal="center"/>
    </xf>
    <xf numFmtId="0" fontId="13" fillId="7" borderId="0" xfId="0" applyFont="1" applyFill="1" applyAlignment="1">
      <alignment horizontal="center" wrapText="1"/>
    </xf>
    <xf numFmtId="0" fontId="0" fillId="7" borderId="1" xfId="0" applyFill="1" applyBorder="1" applyAlignment="1">
      <alignment horizontal="center" vertical="center"/>
    </xf>
    <xf numFmtId="0" fontId="0" fillId="7" borderId="0" xfId="0" applyFill="1" applyAlignment="1">
      <alignment horizontal="center" vertical="center"/>
    </xf>
    <xf numFmtId="0" fontId="13" fillId="7" borderId="11" xfId="0" applyFont="1" applyFill="1" applyBorder="1" applyAlignment="1">
      <alignment horizontal="center" wrapText="1"/>
    </xf>
    <xf numFmtId="0" fontId="0" fillId="7" borderId="2" xfId="0" applyFill="1" applyBorder="1" applyAlignment="1">
      <alignment horizontal="center" wrapText="1"/>
    </xf>
    <xf numFmtId="2" fontId="8" fillId="12" borderId="5" xfId="0" applyNumberFormat="1" applyFont="1" applyFill="1" applyBorder="1" applyAlignment="1">
      <alignment horizontal="center" vertical="center" wrapText="1"/>
    </xf>
    <xf numFmtId="2" fontId="8" fillId="12" borderId="17" xfId="0" applyNumberFormat="1" applyFont="1" applyFill="1" applyBorder="1" applyAlignment="1">
      <alignment horizontal="center" vertical="center" wrapText="1"/>
    </xf>
    <xf numFmtId="2" fontId="8" fillId="12" borderId="7" xfId="0" applyNumberFormat="1" applyFont="1" applyFill="1" applyBorder="1" applyAlignment="1">
      <alignment horizontal="center" vertical="center" wrapText="1"/>
    </xf>
    <xf numFmtId="0" fontId="40" fillId="9" borderId="0" xfId="2" applyFont="1" applyFill="1" applyAlignment="1">
      <alignment horizontal="center" vertical="center" wrapText="1"/>
    </xf>
    <xf numFmtId="2" fontId="8" fillId="11" borderId="5" xfId="0" applyNumberFormat="1" applyFont="1" applyFill="1" applyBorder="1" applyAlignment="1">
      <alignment horizontal="center" vertical="center"/>
    </xf>
    <xf numFmtId="2" fontId="8" fillId="11" borderId="17" xfId="0" applyNumberFormat="1" applyFont="1" applyFill="1" applyBorder="1" applyAlignment="1">
      <alignment horizontal="center" vertical="center"/>
    </xf>
    <xf numFmtId="2" fontId="8" fillId="11" borderId="7" xfId="0" applyNumberFormat="1" applyFont="1" applyFill="1" applyBorder="1" applyAlignment="1">
      <alignment horizontal="center" vertical="center"/>
    </xf>
    <xf numFmtId="0" fontId="8" fillId="11" borderId="5" xfId="0" applyFont="1" applyFill="1" applyBorder="1" applyAlignment="1">
      <alignment horizontal="center" vertical="center"/>
    </xf>
    <xf numFmtId="0" fontId="8" fillId="11" borderId="17" xfId="0" applyFont="1" applyFill="1" applyBorder="1" applyAlignment="1">
      <alignment horizontal="center" vertical="center"/>
    </xf>
    <xf numFmtId="0" fontId="8" fillId="11" borderId="7" xfId="0" applyFont="1" applyFill="1" applyBorder="1" applyAlignment="1">
      <alignment horizontal="center" vertical="center"/>
    </xf>
    <xf numFmtId="9" fontId="8" fillId="11" borderId="5" xfId="1" applyFont="1" applyFill="1" applyBorder="1" applyAlignment="1">
      <alignment horizontal="center" vertical="center" wrapText="1"/>
    </xf>
    <xf numFmtId="9" fontId="8" fillId="11" borderId="17" xfId="1" applyFont="1" applyFill="1" applyBorder="1" applyAlignment="1">
      <alignment horizontal="center" vertical="center" wrapText="1"/>
    </xf>
    <xf numFmtId="9" fontId="8" fillId="11" borderId="7" xfId="1" applyFont="1" applyFill="1" applyBorder="1" applyAlignment="1">
      <alignment horizontal="center" vertical="center" wrapText="1"/>
    </xf>
    <xf numFmtId="9" fontId="8" fillId="12" borderId="5" xfId="1" applyFont="1" applyFill="1" applyBorder="1" applyAlignment="1">
      <alignment horizontal="center" vertical="center" wrapText="1"/>
    </xf>
    <xf numFmtId="9" fontId="8" fillId="12" borderId="17" xfId="1" applyFont="1" applyFill="1" applyBorder="1" applyAlignment="1">
      <alignment horizontal="center" vertical="center" wrapText="1"/>
    </xf>
    <xf numFmtId="9" fontId="8" fillId="12" borderId="7" xfId="1" applyFont="1" applyFill="1" applyBorder="1" applyAlignment="1">
      <alignment horizontal="center" vertical="center" wrapText="1"/>
    </xf>
    <xf numFmtId="0" fontId="29" fillId="7" borderId="46" xfId="0" applyFont="1" applyFill="1" applyBorder="1" applyAlignment="1">
      <alignment horizontal="center" vertical="center" wrapText="1"/>
    </xf>
    <xf numFmtId="0" fontId="29" fillId="7" borderId="47" xfId="0" applyFont="1" applyFill="1" applyBorder="1" applyAlignment="1">
      <alignment horizontal="center" vertical="center" wrapText="1"/>
    </xf>
    <xf numFmtId="0" fontId="29" fillId="7" borderId="50" xfId="0" applyFont="1" applyFill="1" applyBorder="1" applyAlignment="1">
      <alignment horizontal="center" vertical="center" wrapText="1"/>
    </xf>
    <xf numFmtId="0" fontId="0" fillId="0" borderId="0" xfId="0"/>
    <xf numFmtId="0" fontId="7" fillId="0" borderId="0" xfId="2" applyFill="1"/>
    <xf numFmtId="0" fontId="0" fillId="7" borderId="0" xfId="0" applyFill="1" applyAlignment="1">
      <alignment horizontal="center" wrapText="1"/>
    </xf>
    <xf numFmtId="0" fontId="3" fillId="9" borderId="0" xfId="0" applyFont="1" applyFill="1" applyAlignment="1">
      <alignment horizontal="center" wrapText="1"/>
    </xf>
    <xf numFmtId="0" fontId="15" fillId="10" borderId="6" xfId="2" applyFont="1" applyFill="1" applyBorder="1" applyAlignment="1" applyProtection="1">
      <alignment horizontal="center" vertical="center" wrapText="1"/>
    </xf>
    <xf numFmtId="0" fontId="11" fillId="6" borderId="32" xfId="0" applyFont="1" applyFill="1" applyBorder="1" applyAlignment="1">
      <alignment horizontal="center" vertical="center"/>
    </xf>
    <xf numFmtId="0" fontId="11" fillId="6" borderId="35" xfId="0" applyFont="1" applyFill="1" applyBorder="1" applyAlignment="1">
      <alignment horizontal="center" vertical="center"/>
    </xf>
    <xf numFmtId="0" fontId="11" fillId="6" borderId="37" xfId="0" applyFont="1" applyFill="1" applyBorder="1" applyAlignment="1">
      <alignment horizontal="center" vertical="center"/>
    </xf>
    <xf numFmtId="0" fontId="11" fillId="21" borderId="44" xfId="0" applyFont="1" applyFill="1" applyBorder="1" applyAlignment="1">
      <alignment horizontal="center" vertical="center"/>
    </xf>
    <xf numFmtId="0" fontId="11" fillId="21" borderId="1" xfId="0" applyFont="1" applyFill="1" applyBorder="1" applyAlignment="1">
      <alignment horizontal="center" vertical="center"/>
    </xf>
    <xf numFmtId="0" fontId="11" fillId="21" borderId="45" xfId="0" applyFont="1" applyFill="1" applyBorder="1" applyAlignment="1">
      <alignment horizontal="center" vertical="center"/>
    </xf>
    <xf numFmtId="2" fontId="11" fillId="12" borderId="44" xfId="0" applyNumberFormat="1" applyFont="1" applyFill="1" applyBorder="1" applyAlignment="1">
      <alignment horizontal="center" vertical="center"/>
    </xf>
    <xf numFmtId="2" fontId="11" fillId="12" borderId="1" xfId="0" applyNumberFormat="1" applyFont="1" applyFill="1" applyBorder="1" applyAlignment="1">
      <alignment horizontal="center" vertical="center"/>
    </xf>
    <xf numFmtId="2" fontId="11" fillId="12" borderId="45" xfId="0" applyNumberFormat="1" applyFont="1" applyFill="1" applyBorder="1" applyAlignment="1">
      <alignment horizontal="center" vertical="center"/>
    </xf>
    <xf numFmtId="0" fontId="3" fillId="2" borderId="0" xfId="0" applyFont="1" applyFill="1" applyAlignment="1">
      <alignment horizontal="center" vertical="center"/>
    </xf>
    <xf numFmtId="0" fontId="21" fillId="7" borderId="0" xfId="0" applyFont="1" applyFill="1" applyAlignment="1">
      <alignment horizontal="center"/>
    </xf>
    <xf numFmtId="0" fontId="29" fillId="0" borderId="0" xfId="0" applyFont="1" applyAlignment="1">
      <alignment horizontal="center" vertical="center" wrapText="1"/>
    </xf>
    <xf numFmtId="0" fontId="11" fillId="6" borderId="20" xfId="0" applyFont="1" applyFill="1" applyBorder="1" applyAlignment="1">
      <alignment horizontal="center" vertical="center"/>
    </xf>
    <xf numFmtId="0" fontId="11" fillId="6" borderId="24" xfId="0" applyFont="1" applyFill="1" applyBorder="1" applyAlignment="1">
      <alignment horizontal="center" vertical="center"/>
    </xf>
    <xf numFmtId="0" fontId="11" fillId="6" borderId="26" xfId="0" applyFont="1" applyFill="1" applyBorder="1" applyAlignment="1">
      <alignment horizontal="center" vertical="center"/>
    </xf>
    <xf numFmtId="0" fontId="11" fillId="6" borderId="21" xfId="0" applyFont="1" applyFill="1" applyBorder="1" applyAlignment="1">
      <alignment horizontal="center" vertical="center"/>
    </xf>
    <xf numFmtId="0" fontId="11" fillId="6" borderId="17" xfId="0" applyFont="1" applyFill="1" applyBorder="1" applyAlignment="1">
      <alignment horizontal="center" vertical="center"/>
    </xf>
    <xf numFmtId="0" fontId="11" fillId="6" borderId="27" xfId="0" applyFont="1" applyFill="1" applyBorder="1" applyAlignment="1">
      <alignment horizontal="center" vertical="center"/>
    </xf>
    <xf numFmtId="9" fontId="11" fillId="6" borderId="21" xfId="1" applyFont="1" applyFill="1" applyBorder="1" applyAlignment="1" applyProtection="1">
      <alignment horizontal="center" vertical="center"/>
    </xf>
    <xf numFmtId="9" fontId="11" fillId="6" borderId="17" xfId="1" applyFont="1" applyFill="1" applyBorder="1" applyAlignment="1" applyProtection="1">
      <alignment horizontal="center" vertical="center"/>
    </xf>
    <xf numFmtId="9" fontId="11" fillId="6" borderId="27" xfId="1" applyFont="1" applyFill="1" applyBorder="1" applyAlignment="1" applyProtection="1">
      <alignment horizontal="center" vertical="center"/>
    </xf>
    <xf numFmtId="0" fontId="0" fillId="0" borderId="32" xfId="0" applyBorder="1" applyAlignment="1">
      <alignment horizontal="center" vertical="center" wrapText="1"/>
    </xf>
    <xf numFmtId="0" fontId="0" fillId="0" borderId="34" xfId="0" applyBorder="1" applyAlignment="1">
      <alignment horizontal="center" vertical="center" wrapText="1"/>
    </xf>
    <xf numFmtId="0" fontId="0" fillId="0" borderId="35" xfId="0" applyBorder="1" applyAlignment="1">
      <alignment horizontal="center" vertical="center" wrapText="1"/>
    </xf>
    <xf numFmtId="0" fontId="0" fillId="0" borderId="36" xfId="0" applyBorder="1" applyAlignment="1">
      <alignment horizontal="center" vertical="center" wrapText="1"/>
    </xf>
    <xf numFmtId="0" fontId="0" fillId="0" borderId="37" xfId="0" applyBorder="1" applyAlignment="1">
      <alignment horizontal="center" vertical="center" wrapText="1"/>
    </xf>
    <xf numFmtId="0" fontId="0" fillId="0" borderId="39" xfId="0" applyBorder="1" applyAlignment="1">
      <alignment horizontal="center" vertical="center" wrapText="1"/>
    </xf>
    <xf numFmtId="0" fontId="11" fillId="21" borderId="20" xfId="0" applyFont="1" applyFill="1" applyBorder="1" applyAlignment="1">
      <alignment horizontal="center" vertical="center"/>
    </xf>
    <xf numFmtId="0" fontId="11" fillId="21" borderId="24" xfId="0" applyFont="1" applyFill="1" applyBorder="1" applyAlignment="1">
      <alignment horizontal="center" vertical="center"/>
    </xf>
    <xf numFmtId="0" fontId="11" fillId="21" borderId="26" xfId="0" applyFont="1" applyFill="1" applyBorder="1" applyAlignment="1">
      <alignment horizontal="center" vertical="center"/>
    </xf>
    <xf numFmtId="0" fontId="11" fillId="21" borderId="21" xfId="0" applyFont="1" applyFill="1" applyBorder="1" applyAlignment="1">
      <alignment horizontal="center" vertical="center"/>
    </xf>
    <xf numFmtId="0" fontId="11" fillId="21" borderId="17" xfId="0" applyFont="1" applyFill="1" applyBorder="1" applyAlignment="1">
      <alignment horizontal="center" vertical="center"/>
    </xf>
    <xf numFmtId="0" fontId="11" fillId="21" borderId="27" xfId="0" applyFont="1" applyFill="1" applyBorder="1" applyAlignment="1">
      <alignment horizontal="center" vertical="center"/>
    </xf>
    <xf numFmtId="9" fontId="11" fillId="21" borderId="21" xfId="1" applyFont="1" applyFill="1" applyBorder="1" applyAlignment="1" applyProtection="1">
      <alignment horizontal="center" vertical="center"/>
    </xf>
    <xf numFmtId="9" fontId="11" fillId="21" borderId="17" xfId="1" applyFont="1" applyFill="1" applyBorder="1" applyAlignment="1" applyProtection="1">
      <alignment horizontal="center" vertical="center"/>
    </xf>
    <xf numFmtId="9" fontId="11" fillId="21" borderId="27" xfId="1" applyFont="1" applyFill="1" applyBorder="1" applyAlignment="1" applyProtection="1">
      <alignment horizontal="center" vertical="center"/>
    </xf>
    <xf numFmtId="0" fontId="9" fillId="0" borderId="0" xfId="0" applyFont="1" applyAlignment="1">
      <alignment horizontal="center" wrapText="1"/>
    </xf>
    <xf numFmtId="0" fontId="49" fillId="7" borderId="11" xfId="0" applyFont="1" applyFill="1" applyBorder="1" applyAlignment="1">
      <alignment horizontal="center" wrapText="1"/>
    </xf>
    <xf numFmtId="0" fontId="11" fillId="12" borderId="21" xfId="0" applyFont="1" applyFill="1" applyBorder="1" applyAlignment="1">
      <alignment horizontal="center" vertical="center"/>
    </xf>
    <xf numFmtId="0" fontId="11" fillId="12" borderId="17" xfId="0" applyFont="1" applyFill="1" applyBorder="1" applyAlignment="1">
      <alignment horizontal="center" vertical="center"/>
    </xf>
    <xf numFmtId="0" fontId="11" fillId="12" borderId="27" xfId="0" applyFont="1" applyFill="1" applyBorder="1" applyAlignment="1">
      <alignment horizontal="center" vertical="center"/>
    </xf>
    <xf numFmtId="0" fontId="11" fillId="12" borderId="20" xfId="0" applyFont="1" applyFill="1" applyBorder="1" applyAlignment="1">
      <alignment horizontal="center" vertical="center"/>
    </xf>
    <xf numFmtId="0" fontId="11" fillId="12" borderId="24" xfId="0" applyFont="1" applyFill="1" applyBorder="1" applyAlignment="1">
      <alignment horizontal="center" vertical="center"/>
    </xf>
    <xf numFmtId="0" fontId="11" fillId="12" borderId="26" xfId="0" applyFont="1" applyFill="1" applyBorder="1" applyAlignment="1">
      <alignment horizontal="center" vertical="center"/>
    </xf>
    <xf numFmtId="9" fontId="11" fillId="12" borderId="21" xfId="1" applyFont="1" applyFill="1" applyBorder="1" applyAlignment="1" applyProtection="1">
      <alignment horizontal="center" vertical="center"/>
    </xf>
    <xf numFmtId="9" fontId="11" fillId="12" borderId="17" xfId="1" applyFont="1" applyFill="1" applyBorder="1" applyAlignment="1" applyProtection="1">
      <alignment horizontal="center" vertical="center"/>
    </xf>
    <xf numFmtId="9" fontId="11" fillId="12" borderId="27" xfId="1" applyFont="1" applyFill="1" applyBorder="1" applyAlignment="1" applyProtection="1">
      <alignment horizontal="center" vertical="center"/>
    </xf>
    <xf numFmtId="0" fontId="7" fillId="16" borderId="41" xfId="2" applyFill="1" applyBorder="1" applyAlignment="1">
      <alignment horizontal="center" vertical="center"/>
    </xf>
    <xf numFmtId="0" fontId="7" fillId="16" borderId="22" xfId="2" applyFill="1" applyBorder="1" applyAlignment="1">
      <alignment horizontal="center" vertical="center"/>
    </xf>
    <xf numFmtId="0" fontId="7" fillId="16" borderId="23" xfId="2" applyFill="1" applyBorder="1" applyAlignment="1">
      <alignment horizontal="center" vertical="center"/>
    </xf>
    <xf numFmtId="0" fontId="7" fillId="16" borderId="42" xfId="2" applyFill="1" applyBorder="1" applyAlignment="1">
      <alignment horizontal="center" vertical="center"/>
    </xf>
    <xf numFmtId="0" fontId="7" fillId="16" borderId="25" xfId="2" applyFill="1" applyBorder="1" applyAlignment="1">
      <alignment horizontal="center" vertical="center"/>
    </xf>
    <xf numFmtId="0" fontId="7" fillId="16" borderId="43" xfId="2" applyFill="1" applyBorder="1" applyAlignment="1">
      <alignment horizontal="center" vertical="center"/>
    </xf>
    <xf numFmtId="0" fontId="7" fillId="16" borderId="28" xfId="2" applyFill="1" applyBorder="1" applyAlignment="1">
      <alignment horizontal="center" vertical="center"/>
    </xf>
    <xf numFmtId="0" fontId="7" fillId="16" borderId="29" xfId="2" applyFill="1" applyBorder="1" applyAlignment="1">
      <alignment horizontal="center" vertical="center"/>
    </xf>
    <xf numFmtId="0" fontId="7" fillId="0" borderId="32" xfId="2" applyFill="1" applyBorder="1" applyAlignment="1">
      <alignment horizontal="center" vertical="center"/>
    </xf>
    <xf numFmtId="0" fontId="7" fillId="0" borderId="33" xfId="2" applyFill="1" applyBorder="1" applyAlignment="1">
      <alignment horizontal="center" vertical="center"/>
    </xf>
    <xf numFmtId="0" fontId="7" fillId="0" borderId="34" xfId="2" applyFill="1" applyBorder="1" applyAlignment="1">
      <alignment horizontal="center" vertical="center"/>
    </xf>
    <xf numFmtId="0" fontId="7" fillId="0" borderId="35" xfId="2" applyFill="1" applyBorder="1" applyAlignment="1">
      <alignment horizontal="center" vertical="center"/>
    </xf>
    <xf numFmtId="0" fontId="7" fillId="0" borderId="0" xfId="2" applyFill="1" applyBorder="1" applyAlignment="1">
      <alignment horizontal="center" vertical="center"/>
    </xf>
    <xf numFmtId="0" fontId="7" fillId="0" borderId="36" xfId="2" applyFill="1" applyBorder="1" applyAlignment="1">
      <alignment horizontal="center" vertical="center"/>
    </xf>
    <xf numFmtId="0" fontId="7" fillId="0" borderId="37" xfId="2" applyFill="1" applyBorder="1" applyAlignment="1">
      <alignment horizontal="center" vertical="center"/>
    </xf>
    <xf numFmtId="0" fontId="7" fillId="0" borderId="38" xfId="2" applyFill="1" applyBorder="1" applyAlignment="1">
      <alignment horizontal="center" vertical="center"/>
    </xf>
    <xf numFmtId="0" fontId="7" fillId="0" borderId="39" xfId="2" applyFill="1" applyBorder="1" applyAlignment="1">
      <alignment horizontal="center" vertical="center"/>
    </xf>
    <xf numFmtId="0" fontId="0" fillId="7" borderId="32" xfId="0" applyFill="1" applyBorder="1" applyAlignment="1">
      <alignment horizontal="center" wrapText="1"/>
    </xf>
    <xf numFmtId="0" fontId="0" fillId="7" borderId="33" xfId="0" applyFill="1" applyBorder="1" applyAlignment="1">
      <alignment horizontal="center" wrapText="1"/>
    </xf>
    <xf numFmtId="0" fontId="0" fillId="7" borderId="34" xfId="0" applyFill="1" applyBorder="1" applyAlignment="1">
      <alignment horizontal="center" wrapText="1"/>
    </xf>
    <xf numFmtId="0" fontId="0" fillId="7" borderId="35" xfId="0" applyFill="1" applyBorder="1" applyAlignment="1">
      <alignment horizontal="center" wrapText="1"/>
    </xf>
    <xf numFmtId="0" fontId="0" fillId="7" borderId="36" xfId="0" applyFill="1" applyBorder="1" applyAlignment="1">
      <alignment horizontal="center" wrapText="1"/>
    </xf>
    <xf numFmtId="0" fontId="0" fillId="7" borderId="37" xfId="0" applyFill="1" applyBorder="1" applyAlignment="1">
      <alignment horizontal="center" wrapText="1"/>
    </xf>
    <xf numFmtId="0" fontId="0" fillId="7" borderId="38" xfId="0" applyFill="1" applyBorder="1" applyAlignment="1">
      <alignment horizontal="center" wrapText="1"/>
    </xf>
    <xf numFmtId="0" fontId="0" fillId="7" borderId="39" xfId="0" applyFill="1" applyBorder="1" applyAlignment="1">
      <alignment horizontal="center" wrapText="1"/>
    </xf>
    <xf numFmtId="0" fontId="41" fillId="2" borderId="0" xfId="0" applyFont="1" applyFill="1" applyAlignment="1">
      <alignment horizontal="center"/>
    </xf>
    <xf numFmtId="0" fontId="3" fillId="2" borderId="38" xfId="0" applyFont="1" applyFill="1" applyBorder="1" applyAlignment="1">
      <alignment horizontal="center" vertical="center"/>
    </xf>
    <xf numFmtId="0" fontId="8" fillId="3" borderId="46" xfId="0" applyFont="1" applyFill="1" applyBorder="1" applyAlignment="1">
      <alignment horizontal="center" vertical="center" wrapText="1"/>
    </xf>
    <xf numFmtId="0" fontId="8" fillId="3" borderId="47" xfId="0" applyFont="1" applyFill="1" applyBorder="1" applyAlignment="1">
      <alignment horizontal="center" vertical="center" wrapText="1"/>
    </xf>
    <xf numFmtId="0" fontId="8" fillId="6" borderId="48" xfId="0" applyFont="1" applyFill="1" applyBorder="1" applyAlignment="1">
      <alignment horizontal="center" vertical="center" wrapText="1"/>
    </xf>
    <xf numFmtId="0" fontId="8" fillId="6" borderId="49" xfId="0" applyFont="1" applyFill="1" applyBorder="1" applyAlignment="1">
      <alignment horizontal="center" vertical="center" wrapText="1"/>
    </xf>
    <xf numFmtId="9" fontId="8" fillId="6" borderId="21" xfId="1" applyFont="1" applyFill="1" applyBorder="1" applyAlignment="1">
      <alignment horizontal="center" vertical="center"/>
    </xf>
    <xf numFmtId="9" fontId="8" fillId="6" borderId="17" xfId="1" applyFont="1" applyFill="1" applyBorder="1" applyAlignment="1">
      <alignment horizontal="center" vertical="center"/>
    </xf>
    <xf numFmtId="1" fontId="8" fillId="6" borderId="44" xfId="0" applyNumberFormat="1" applyFont="1" applyFill="1" applyBorder="1" applyAlignment="1">
      <alignment horizontal="center" vertical="center" wrapText="1"/>
    </xf>
    <xf numFmtId="1" fontId="8" fillId="6" borderId="1" xfId="0" applyNumberFormat="1" applyFont="1" applyFill="1" applyBorder="1" applyAlignment="1">
      <alignment horizontal="center" vertical="center" wrapText="1"/>
    </xf>
    <xf numFmtId="0" fontId="54" fillId="2" borderId="0" xfId="0" applyFont="1" applyFill="1" applyAlignment="1">
      <alignment horizontal="center" vertical="center" wrapText="1"/>
    </xf>
    <xf numFmtId="0" fontId="58" fillId="7" borderId="11" xfId="0" applyFont="1" applyFill="1" applyBorder="1" applyAlignment="1">
      <alignment horizontal="center" wrapText="1"/>
    </xf>
    <xf numFmtId="0" fontId="0" fillId="7" borderId="10" xfId="0" applyFill="1" applyBorder="1" applyAlignment="1">
      <alignment horizontal="center" vertical="center" wrapText="1"/>
    </xf>
    <xf numFmtId="0" fontId="0" fillId="7" borderId="11" xfId="0" applyFill="1" applyBorder="1" applyAlignment="1">
      <alignment horizontal="center" vertical="center" wrapText="1"/>
    </xf>
    <xf numFmtId="0" fontId="0" fillId="7" borderId="51" xfId="0" applyFill="1" applyBorder="1" applyAlignment="1">
      <alignment horizontal="center" vertical="center" wrapText="1"/>
    </xf>
    <xf numFmtId="0" fontId="0" fillId="7" borderId="1" xfId="0" applyFill="1" applyBorder="1" applyAlignment="1">
      <alignment horizontal="center" vertical="center" wrapText="1"/>
    </xf>
    <xf numFmtId="0" fontId="0" fillId="7" borderId="0" xfId="0" applyFill="1" applyAlignment="1">
      <alignment horizontal="center" vertical="center" wrapText="1"/>
    </xf>
    <xf numFmtId="0" fontId="0" fillId="7" borderId="15" xfId="0" applyFill="1" applyBorder="1" applyAlignment="1">
      <alignment horizontal="center" vertical="center" wrapText="1"/>
    </xf>
    <xf numFmtId="0" fontId="0" fillId="7" borderId="14" xfId="0" applyFill="1" applyBorder="1" applyAlignment="1">
      <alignment horizontal="center" vertical="center" wrapText="1"/>
    </xf>
    <xf numFmtId="0" fontId="0" fillId="7" borderId="6" xfId="0" applyFill="1" applyBorder="1" applyAlignment="1">
      <alignment horizontal="center" vertical="center" wrapText="1"/>
    </xf>
    <xf numFmtId="0" fontId="0" fillId="7" borderId="13" xfId="0" applyFill="1" applyBorder="1" applyAlignment="1">
      <alignment horizontal="center" vertical="center" wrapText="1"/>
    </xf>
    <xf numFmtId="0" fontId="54" fillId="2" borderId="0" xfId="0" applyFont="1" applyFill="1" applyAlignment="1">
      <alignment horizontal="left" vertical="center" wrapText="1"/>
    </xf>
    <xf numFmtId="0" fontId="51" fillId="7" borderId="0" xfId="0" applyFont="1" applyFill="1" applyAlignment="1">
      <alignment horizontal="left" vertical="center" wrapText="1"/>
    </xf>
    <xf numFmtId="0" fontId="51" fillId="0" borderId="0" xfId="0" applyFont="1" applyAlignment="1">
      <alignment horizontal="center" vertical="center" wrapText="1"/>
    </xf>
    <xf numFmtId="0" fontId="44" fillId="7" borderId="32" xfId="0" applyFont="1" applyFill="1" applyBorder="1" applyAlignment="1">
      <alignment horizontal="center" wrapText="1"/>
    </xf>
    <xf numFmtId="0" fontId="44" fillId="7" borderId="33" xfId="0" applyFont="1" applyFill="1" applyBorder="1" applyAlignment="1">
      <alignment horizontal="center" wrapText="1"/>
    </xf>
    <xf numFmtId="0" fontId="44" fillId="7" borderId="34" xfId="0" applyFont="1" applyFill="1" applyBorder="1" applyAlignment="1">
      <alignment horizontal="center" wrapText="1"/>
    </xf>
    <xf numFmtId="0" fontId="51" fillId="7" borderId="0" xfId="0" applyFont="1" applyFill="1" applyAlignment="1">
      <alignment horizontal="center" vertical="center" wrapText="1"/>
    </xf>
    <xf numFmtId="0" fontId="8" fillId="6" borderId="2" xfId="0" applyFont="1" applyFill="1" applyBorder="1" applyAlignment="1">
      <alignment horizontal="center" vertical="center" wrapText="1"/>
    </xf>
    <xf numFmtId="0" fontId="44" fillId="12" borderId="2" xfId="0" applyFont="1" applyFill="1" applyBorder="1" applyAlignment="1">
      <alignment horizontal="center" vertical="center" wrapText="1"/>
    </xf>
    <xf numFmtId="0" fontId="7" fillId="0" borderId="2" xfId="2" applyFill="1" applyBorder="1" applyAlignment="1">
      <alignment horizontal="center" vertical="center"/>
    </xf>
    <xf numFmtId="0" fontId="0" fillId="3" borderId="32" xfId="0" applyFill="1" applyBorder="1" applyAlignment="1">
      <alignment horizontal="center" vertical="center" wrapText="1"/>
    </xf>
    <xf numFmtId="0" fontId="0" fillId="3" borderId="33" xfId="0" applyFill="1" applyBorder="1" applyAlignment="1">
      <alignment horizontal="center" vertical="center" wrapText="1"/>
    </xf>
    <xf numFmtId="0" fontId="0" fillId="3" borderId="34" xfId="0" applyFill="1" applyBorder="1" applyAlignment="1">
      <alignment horizontal="center" vertical="center" wrapText="1"/>
    </xf>
    <xf numFmtId="0" fontId="0" fillId="3" borderId="35" xfId="0" applyFill="1" applyBorder="1" applyAlignment="1">
      <alignment horizontal="center" vertical="center" wrapText="1"/>
    </xf>
    <xf numFmtId="0" fontId="0" fillId="3" borderId="0" xfId="0" applyFill="1" applyAlignment="1">
      <alignment horizontal="center" vertical="center" wrapText="1"/>
    </xf>
    <xf numFmtId="0" fontId="0" fillId="3" borderId="36" xfId="0" applyFill="1" applyBorder="1" applyAlignment="1">
      <alignment horizontal="center" vertical="center" wrapText="1"/>
    </xf>
    <xf numFmtId="0" fontId="0" fillId="3" borderId="37" xfId="0" applyFill="1" applyBorder="1" applyAlignment="1">
      <alignment horizontal="center" vertical="center" wrapText="1"/>
    </xf>
    <xf numFmtId="0" fontId="0" fillId="3" borderId="38" xfId="0" applyFill="1" applyBorder="1" applyAlignment="1">
      <alignment horizontal="center" vertical="center" wrapText="1"/>
    </xf>
    <xf numFmtId="0" fontId="0" fillId="3" borderId="39" xfId="0" applyFill="1" applyBorder="1" applyAlignment="1">
      <alignment horizontal="center" vertical="center" wrapText="1"/>
    </xf>
    <xf numFmtId="0" fontId="59" fillId="5" borderId="32" xfId="0" applyFont="1" applyFill="1" applyBorder="1" applyAlignment="1">
      <alignment horizontal="center" vertical="center" wrapText="1"/>
    </xf>
    <xf numFmtId="0" fontId="59" fillId="5" borderId="33" xfId="0" applyFont="1" applyFill="1" applyBorder="1" applyAlignment="1">
      <alignment horizontal="center" vertical="center" wrapText="1"/>
    </xf>
    <xf numFmtId="0" fontId="59" fillId="5" borderId="34" xfId="0" applyFont="1" applyFill="1" applyBorder="1" applyAlignment="1">
      <alignment horizontal="center" vertical="center" wrapText="1"/>
    </xf>
    <xf numFmtId="0" fontId="59" fillId="5" borderId="37" xfId="0" applyFont="1" applyFill="1" applyBorder="1" applyAlignment="1">
      <alignment horizontal="center" vertical="center" wrapText="1"/>
    </xf>
    <xf numFmtId="0" fontId="59" fillId="5" borderId="38" xfId="0" applyFont="1" applyFill="1" applyBorder="1" applyAlignment="1">
      <alignment horizontal="center" vertical="center" wrapText="1"/>
    </xf>
    <xf numFmtId="0" fontId="59" fillId="5" borderId="39" xfId="0" applyFont="1" applyFill="1" applyBorder="1" applyAlignment="1">
      <alignment horizontal="center" vertical="center" wrapText="1"/>
    </xf>
    <xf numFmtId="0" fontId="60" fillId="7" borderId="35" xfId="0" applyFont="1" applyFill="1" applyBorder="1" applyAlignment="1">
      <alignment horizontal="center" vertical="center" wrapText="1"/>
    </xf>
    <xf numFmtId="0" fontId="60" fillId="7" borderId="0" xfId="0" applyFont="1" applyFill="1" applyAlignment="1">
      <alignment horizontal="center" vertical="center" wrapText="1"/>
    </xf>
    <xf numFmtId="0" fontId="60" fillId="7" borderId="36" xfId="0" applyFont="1" applyFill="1" applyBorder="1" applyAlignment="1">
      <alignment horizontal="center" vertical="center" wrapText="1"/>
    </xf>
    <xf numFmtId="0" fontId="60" fillId="7" borderId="37" xfId="0" applyFont="1" applyFill="1" applyBorder="1" applyAlignment="1">
      <alignment horizontal="center" vertical="center" wrapText="1"/>
    </xf>
    <xf numFmtId="0" fontId="60" fillId="7" borderId="38" xfId="0" applyFont="1" applyFill="1" applyBorder="1" applyAlignment="1">
      <alignment horizontal="center" vertical="center" wrapText="1"/>
    </xf>
    <xf numFmtId="0" fontId="60" fillId="7" borderId="39" xfId="0" applyFont="1" applyFill="1" applyBorder="1" applyAlignment="1">
      <alignment horizontal="center" vertical="center" wrapText="1"/>
    </xf>
    <xf numFmtId="0" fontId="8" fillId="12" borderId="46" xfId="0" applyFont="1" applyFill="1" applyBorder="1" applyAlignment="1">
      <alignment horizontal="center" vertical="center" wrapText="1"/>
    </xf>
    <xf numFmtId="0" fontId="8" fillId="12" borderId="47" xfId="0" applyFont="1" applyFill="1" applyBorder="1" applyAlignment="1">
      <alignment horizontal="center" vertical="center" wrapText="1"/>
    </xf>
    <xf numFmtId="0" fontId="8" fillId="25" borderId="32" xfId="0" applyFont="1" applyFill="1" applyBorder="1" applyAlignment="1">
      <alignment horizontal="center" vertical="center" wrapText="1"/>
    </xf>
    <xf numFmtId="0" fontId="8" fillId="25" borderId="33" xfId="0" applyFont="1" applyFill="1" applyBorder="1" applyAlignment="1">
      <alignment horizontal="center" vertical="center" wrapText="1"/>
    </xf>
    <xf numFmtId="0" fontId="8" fillId="24" borderId="20" xfId="0" applyFont="1" applyFill="1" applyBorder="1" applyAlignment="1">
      <alignment horizontal="center" vertical="center" wrapText="1"/>
    </xf>
    <xf numFmtId="0" fontId="8" fillId="24" borderId="24" xfId="0" applyFont="1" applyFill="1" applyBorder="1" applyAlignment="1">
      <alignment horizontal="center" vertical="center" wrapText="1"/>
    </xf>
    <xf numFmtId="0" fontId="8" fillId="24" borderId="26" xfId="0" applyFont="1" applyFill="1" applyBorder="1" applyAlignment="1">
      <alignment horizontal="center" vertical="center" wrapText="1"/>
    </xf>
    <xf numFmtId="9" fontId="8" fillId="24" borderId="22" xfId="1" applyFont="1" applyFill="1" applyBorder="1" applyAlignment="1">
      <alignment horizontal="center" vertical="center"/>
    </xf>
    <xf numFmtId="9" fontId="8" fillId="24" borderId="2" xfId="1" applyFont="1" applyFill="1" applyBorder="1" applyAlignment="1">
      <alignment horizontal="center" vertical="center"/>
    </xf>
    <xf numFmtId="9" fontId="8" fillId="24" borderId="5" xfId="1" applyFont="1" applyFill="1" applyBorder="1" applyAlignment="1">
      <alignment horizontal="center" vertical="center"/>
    </xf>
    <xf numFmtId="9" fontId="8" fillId="24" borderId="28" xfId="1" applyFont="1" applyFill="1" applyBorder="1" applyAlignment="1">
      <alignment horizontal="center" vertical="center"/>
    </xf>
    <xf numFmtId="1" fontId="8" fillId="24" borderId="53" xfId="0" applyNumberFormat="1" applyFont="1" applyFill="1" applyBorder="1" applyAlignment="1">
      <alignment horizontal="center" vertical="center" wrapText="1"/>
    </xf>
    <xf numFmtId="1" fontId="8" fillId="24" borderId="12" xfId="0" applyNumberFormat="1" applyFont="1" applyFill="1" applyBorder="1" applyAlignment="1">
      <alignment horizontal="center" vertical="center" wrapText="1"/>
    </xf>
    <xf numFmtId="1" fontId="8" fillId="24" borderId="10" xfId="0" applyNumberFormat="1" applyFont="1" applyFill="1" applyBorder="1" applyAlignment="1">
      <alignment horizontal="center" vertical="center" wrapText="1"/>
    </xf>
    <xf numFmtId="1" fontId="8" fillId="24" borderId="52" xfId="0" applyNumberFormat="1" applyFont="1" applyFill="1" applyBorder="1" applyAlignment="1">
      <alignment horizontal="center" vertical="center" wrapText="1"/>
    </xf>
    <xf numFmtId="0" fontId="43" fillId="2" borderId="35" xfId="0" applyFont="1" applyFill="1" applyBorder="1" applyAlignment="1">
      <alignment horizontal="center" vertical="center" wrapText="1"/>
    </xf>
    <xf numFmtId="0" fontId="43" fillId="2" borderId="0" xfId="0" applyFont="1" applyFill="1" applyAlignment="1">
      <alignment horizontal="center" vertical="center" wrapText="1"/>
    </xf>
  </cellXfs>
  <cellStyles count="3">
    <cellStyle name="Hyperlink" xfId="2" builtinId="8"/>
    <cellStyle name="Normal" xfId="0" builtinId="0"/>
    <cellStyle name="Percent" xfId="1" builtinId="5"/>
  </cellStyles>
  <dxfs count="63">
    <dxf>
      <fill>
        <patternFill>
          <bgColor theme="9" tint="0.79998168889431442"/>
        </patternFill>
      </fill>
    </dxf>
    <dxf>
      <fill>
        <patternFill>
          <bgColor rgb="FFFF0000"/>
        </patternFill>
      </fill>
    </dxf>
    <dxf>
      <fill>
        <patternFill>
          <bgColor theme="7" tint="0.79998168889431442"/>
        </patternFill>
      </fill>
    </dxf>
    <dxf>
      <fill>
        <gradientFill>
          <stop position="0">
            <color theme="0"/>
          </stop>
          <stop position="1">
            <color theme="9" tint="0.80001220740379042"/>
          </stop>
        </gradientFill>
      </fill>
    </dxf>
    <dxf>
      <fill>
        <gradientFill>
          <stop position="0">
            <color theme="0"/>
          </stop>
          <stop position="1">
            <color theme="5" tint="0.80001220740379042"/>
          </stop>
        </gradientFill>
      </fill>
    </dxf>
    <dxf>
      <fill>
        <gradientFill>
          <stop position="0">
            <color theme="0"/>
          </stop>
          <stop position="1">
            <color theme="9" tint="0.80001220740379042"/>
          </stop>
        </gradientFill>
      </fill>
    </dxf>
    <dxf>
      <fill>
        <gradientFill>
          <stop position="0">
            <color theme="0"/>
          </stop>
          <stop position="1">
            <color theme="5" tint="0.80001220740379042"/>
          </stop>
        </gradient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numFmt numFmtId="0" formatCode="General"/>
      <fill>
        <patternFill patternType="solid">
          <fgColor indexed="64"/>
          <bgColor theme="7" tint="0.79998168889431442"/>
        </patternFill>
      </fill>
      <alignment horizontal="center" vertical="center" textRotation="0" wrapText="0" indent="0" justifyLastLine="0" shrinkToFit="0" readingOrder="0"/>
      <border diagonalUp="0" diagonalDown="0">
        <left style="thin">
          <color indexed="64"/>
        </left>
        <right style="thin">
          <color indexed="64"/>
        </right>
        <top/>
        <bottom style="thin">
          <color indexed="64"/>
        </bottom>
        <vertical/>
        <horizontal/>
      </border>
    </dxf>
    <dxf>
      <numFmt numFmtId="0" formatCode="General"/>
      <fill>
        <patternFill patternType="solid">
          <fgColor indexed="64"/>
          <bgColor theme="7" tint="0.79998168889431442"/>
        </patternFill>
      </fill>
      <alignment horizontal="center" vertical="center" textRotation="0" wrapText="0" indent="0" justifyLastLine="0" shrinkToFit="0" readingOrder="0"/>
      <border diagonalUp="0" diagonalDown="0">
        <left style="thin">
          <color indexed="64"/>
        </left>
        <right style="thin">
          <color indexed="64"/>
        </right>
        <top/>
        <bottom style="thin">
          <color indexed="64"/>
        </bottom>
        <vertical/>
        <horizontal/>
      </border>
    </dxf>
    <dxf>
      <numFmt numFmtId="0" formatCode="General"/>
      <fill>
        <patternFill patternType="solid">
          <fgColor indexed="64"/>
          <bgColor theme="7" tint="0.79998168889431442"/>
        </patternFill>
      </fill>
      <alignment horizontal="center" vertical="center" textRotation="0" wrapText="0" indent="0" justifyLastLine="0" shrinkToFit="0" readingOrder="0"/>
      <border diagonalUp="0" diagonalDown="0">
        <left style="thin">
          <color indexed="64"/>
        </left>
        <right style="thin">
          <color indexed="64"/>
        </right>
        <top/>
        <bottom style="thin">
          <color indexed="64"/>
        </bottom>
        <vertical/>
        <horizontal/>
      </border>
    </dxf>
    <dxf>
      <numFmt numFmtId="0" formatCode="General"/>
      <fill>
        <patternFill patternType="solid">
          <fgColor indexed="64"/>
          <bgColor theme="7" tint="0.79998168889431442"/>
        </patternFill>
      </fill>
      <alignment horizontal="center" vertical="center" textRotation="0" wrapText="0" indent="0" justifyLastLine="0" shrinkToFit="0" readingOrder="0"/>
      <border diagonalUp="0" diagonalDown="0">
        <left style="thin">
          <color indexed="64"/>
        </left>
        <right style="thin">
          <color indexed="64"/>
        </right>
        <top/>
        <bottom style="thin">
          <color indexed="64"/>
        </bottom>
        <vertical/>
        <horizontal/>
      </border>
    </dxf>
    <dxf>
      <fill>
        <patternFill patternType="solid">
          <fgColor indexed="64"/>
          <bgColor theme="7" tint="0.79998168889431442"/>
        </patternFill>
      </fill>
      <alignment horizontal="center" vertical="center" textRotation="0" wrapText="0" indent="0" justifyLastLine="0" shrinkToFit="0" readingOrder="0"/>
      <border diagonalUp="0" diagonalDown="0">
        <left style="thin">
          <color indexed="64"/>
        </left>
        <right style="thin">
          <color indexed="64"/>
        </right>
        <top/>
        <bottom style="thin">
          <color indexed="64"/>
        </bottom>
        <vertical/>
        <horizontal/>
      </border>
    </dxf>
    <dxf>
      <fill>
        <patternFill patternType="solid">
          <fgColor indexed="64"/>
          <bgColor theme="7" tint="0.79998168889431442"/>
        </patternFill>
      </fill>
      <alignment horizontal="center" vertical="center" textRotation="0" wrapText="0" indent="0" justifyLastLine="0" shrinkToFit="0" readingOrder="0"/>
      <border diagonalUp="0" diagonalDown="0">
        <left style="thin">
          <color indexed="64"/>
        </left>
        <right style="thin">
          <color indexed="64"/>
        </right>
        <top/>
        <bottom style="thin">
          <color indexed="64"/>
        </bottom>
        <vertical/>
        <horizontal/>
      </border>
    </dxf>
    <dxf>
      <fill>
        <patternFill patternType="solid">
          <fgColor indexed="64"/>
          <bgColor theme="7" tint="0.79998168889431442"/>
        </patternFill>
      </fill>
      <alignment horizontal="center" vertical="center" textRotation="0" wrapText="0" indent="0" justifyLastLine="0" shrinkToFit="0" readingOrder="0"/>
      <border diagonalUp="0" diagonalDown="0">
        <left style="thin">
          <color indexed="64"/>
        </left>
        <right style="thin">
          <color indexed="64"/>
        </right>
        <top/>
        <bottom style="thin">
          <color indexed="64"/>
        </bottom>
        <vertical/>
        <horizontal/>
      </border>
    </dxf>
    <dxf>
      <fill>
        <patternFill patternType="solid">
          <fgColor indexed="64"/>
          <bgColor theme="7" tint="0.79998168889431442"/>
        </patternFill>
      </fill>
      <alignment horizontal="center" vertical="center" textRotation="0" wrapText="0" indent="0" justifyLastLine="0" shrinkToFit="0" readingOrder="0"/>
      <border diagonalUp="0" diagonalDown="0">
        <left style="thin">
          <color indexed="64"/>
        </left>
        <right style="thin">
          <color indexed="64"/>
        </right>
        <top/>
        <bottom style="thin">
          <color indexed="64"/>
        </bottom>
        <vertical/>
        <horizontal/>
      </border>
    </dxf>
    <dxf>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0" formatCode="Genera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0" formatCode="General"/>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font>
        <b/>
        <strike val="0"/>
        <outline val="0"/>
        <shadow val="0"/>
        <u val="none"/>
        <vertAlign val="baseline"/>
        <sz val="19"/>
        <color auto="1"/>
        <name val="Calibri"/>
        <family val="2"/>
        <scheme val="minor"/>
      </font>
      <alignment horizontal="center" vertical="center" textRotation="0" wrapText="0" indent="0" justifyLastLine="0" shrinkToFit="0" readingOrder="0"/>
      <border diagonalUp="0" diagonalDown="0" outline="0">
        <left style="thin">
          <color indexed="64"/>
        </left>
        <right style="thin">
          <color indexed="64"/>
        </right>
        <top/>
        <bottom/>
      </border>
    </dxf>
    <dxf>
      <font>
        <strike val="0"/>
        <outline val="0"/>
        <shadow val="0"/>
        <u/>
        <vertAlign val="baseline"/>
        <sz val="18"/>
        <color theme="1"/>
        <name val="Calibri"/>
        <family val="2"/>
        <scheme val="minor"/>
      </font>
      <alignment textRotation="0" wrapText="1" indent="0" justifyLastLine="0" shrinkToFit="0" readingOrder="0"/>
    </dxf>
    <dxf>
      <font>
        <b/>
        <i val="0"/>
        <strike val="0"/>
        <condense val="0"/>
        <extend val="0"/>
        <outline val="0"/>
        <shadow val="0"/>
        <u val="none"/>
        <vertAlign val="baseline"/>
        <sz val="18"/>
        <color theme="1"/>
        <name val="Calibri"/>
        <family val="2"/>
        <scheme val="minor"/>
      </font>
      <alignment horizontal="center" vertical="center" textRotation="0" wrapText="1" indent="0" justifyLastLine="0" shrinkToFit="0" readingOrder="0"/>
    </dxf>
    <dxf>
      <font>
        <strike val="0"/>
        <outline val="0"/>
        <shadow val="0"/>
        <u val="none"/>
        <vertAlign val="baseline"/>
        <sz val="12"/>
        <color theme="1"/>
        <name val="Calibri"/>
        <family val="2"/>
        <scheme val="minor"/>
      </font>
      <alignment horizontal="center" vertical="center" textRotation="0" wrapText="1" indent="0" justifyLastLine="0" shrinkToFit="0" readingOrder="0"/>
    </dxf>
    <dxf>
      <font>
        <strike val="0"/>
        <outline val="0"/>
        <shadow val="0"/>
        <u val="none"/>
        <vertAlign val="baseline"/>
        <sz val="18"/>
        <color theme="1"/>
        <name val="Calibri"/>
        <family val="2"/>
        <scheme val="minor"/>
      </font>
      <alignment horizontal="center" vertical="center" textRotation="0" wrapText="1" indent="0" justifyLastLine="0" shrinkToFit="0" readingOrder="0"/>
      <border diagonalUp="0" diagonalDown="0" outline="0">
        <left style="thin">
          <color indexed="64"/>
        </left>
        <right/>
        <top style="thin">
          <color indexed="64"/>
        </top>
        <bottom style="thin">
          <color indexed="64"/>
        </bottom>
      </border>
    </dxf>
    <dxf>
      <font>
        <strike val="0"/>
        <outline val="0"/>
        <shadow val="0"/>
        <u val="none"/>
        <vertAlign val="baseline"/>
        <sz val="18"/>
        <color theme="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8"/>
        <color theme="1"/>
        <name val="Calibri"/>
        <family val="2"/>
        <scheme val="minor"/>
      </font>
      <numFmt numFmtId="0" formatCode="Genera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strike val="0"/>
        <outline val="0"/>
        <shadow val="0"/>
        <u val="none"/>
        <vertAlign val="baseline"/>
        <sz val="18"/>
        <color theme="1"/>
        <name val="Calibri"/>
        <family val="2"/>
        <scheme val="minor"/>
      </font>
      <numFmt numFmtId="0" formatCode="Genera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strike val="0"/>
        <outline val="0"/>
        <shadow val="0"/>
        <u val="none"/>
        <vertAlign val="baseline"/>
        <sz val="18"/>
        <color theme="1"/>
        <name val="Calibri"/>
        <family val="2"/>
        <scheme val="minor"/>
      </font>
      <numFmt numFmtId="0" formatCode="Genera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strike val="0"/>
        <outline val="0"/>
        <shadow val="0"/>
        <u val="none"/>
        <vertAlign val="baseline"/>
        <sz val="18"/>
        <color theme="1"/>
        <name val="Calibri"/>
        <family val="2"/>
        <scheme val="minor"/>
      </font>
      <numFmt numFmtId="0" formatCode="Genera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8"/>
        <color theme="1"/>
        <name val="Calibri"/>
        <family val="2"/>
        <scheme val="minor"/>
      </font>
      <alignment horizontal="center" vertical="center" textRotation="0" wrapText="1" indent="0" justifyLastLine="0" shrinkToFit="0" readingOrder="0"/>
    </dxf>
    <dxf>
      <font>
        <b val="0"/>
        <i val="0"/>
        <strike val="0"/>
        <condense val="0"/>
        <extend val="0"/>
        <outline val="0"/>
        <shadow val="0"/>
        <u val="none"/>
        <vertAlign val="baseline"/>
        <sz val="18"/>
        <color theme="1"/>
        <name val="Calibri"/>
        <family val="2"/>
        <scheme val="minor"/>
      </font>
      <alignment horizontal="center" vertical="center" textRotation="0" wrapText="1" indent="0" justifyLastLine="0" shrinkToFit="0" readingOrder="0"/>
    </dxf>
    <dxf>
      <font>
        <b val="0"/>
        <i val="0"/>
        <strike val="0"/>
        <condense val="0"/>
        <extend val="0"/>
        <outline val="0"/>
        <shadow val="0"/>
        <u val="none"/>
        <vertAlign val="baseline"/>
        <sz val="18"/>
        <color theme="1"/>
        <name val="Calibri"/>
        <family val="2"/>
        <scheme val="minor"/>
      </font>
      <alignment horizontal="center" vertical="center" textRotation="0" wrapText="1" indent="0" justifyLastLine="0" shrinkToFit="0" readingOrder="0"/>
    </dxf>
    <dxf>
      <font>
        <strike val="0"/>
        <outline val="0"/>
        <shadow val="0"/>
        <u val="none"/>
        <vertAlign val="baseline"/>
        <sz val="18"/>
        <color theme="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8"/>
        <color theme="1"/>
        <name val="Calibri"/>
        <family val="2"/>
        <scheme val="minor"/>
      </font>
      <alignment horizontal="center" vertical="center" textRotation="0" wrapText="1" indent="0" justifyLastLine="0" shrinkToFit="0" readingOrder="0"/>
      <border diagonalUp="0" diagonalDown="0" outline="0">
        <left/>
        <right style="thin">
          <color indexed="64"/>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font>
        <strike val="0"/>
        <outline val="0"/>
        <shadow val="0"/>
        <u val="none"/>
        <vertAlign val="baseline"/>
        <sz val="18"/>
        <color theme="1"/>
        <name val="Calibri"/>
        <family val="2"/>
        <scheme val="minor"/>
      </font>
      <alignment textRotation="0" wrapText="1" indent="0" justifyLastLine="0" shrinkToFit="0" readingOrder="0"/>
    </dxf>
    <dxf>
      <border outline="0">
        <bottom style="thin">
          <color indexed="64"/>
        </bottom>
      </border>
    </dxf>
    <dxf>
      <font>
        <b/>
        <i val="0"/>
        <strike val="0"/>
        <condense val="0"/>
        <extend val="0"/>
        <outline val="0"/>
        <shadow val="0"/>
        <u val="none"/>
        <vertAlign val="baseline"/>
        <sz val="18"/>
        <color theme="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bottom/>
      </border>
    </dxf>
  </dxfs>
  <tableStyles count="0" defaultTableStyle="TableStyleMedium2" defaultPivotStyle="PivotStyleLight16"/>
  <colors>
    <mruColors>
      <color rgb="FFFF99FF"/>
      <color rgb="FFFF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microsoft.com/office/2022/10/relationships/richValueRel" Target="richData/richValueRel.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eetMetadata" Target="metadata.xml"/><Relationship Id="rId17" Type="http://schemas.microsoft.com/office/2017/10/relationships/person" Target="persons/person.xml"/><Relationship Id="rId2" Type="http://schemas.openxmlformats.org/officeDocument/2006/relationships/worksheet" Target="worksheets/sheet2.xml"/><Relationship Id="rId16"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5" Type="http://schemas.microsoft.com/office/2017/06/relationships/rdRichValueStructure" Target="richData/rdrichvaluestructure.xml"/><Relationship Id="rId10" Type="http://schemas.openxmlformats.org/officeDocument/2006/relationships/styles" Target="styles.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connections" Target="connections.xml"/><Relationship Id="rId14" Type="http://schemas.microsoft.com/office/2017/06/relationships/rdRichValue" Target="richData/rdrichvalue.xml"/></Relationships>
</file>

<file path=xl/drawings/_rels/drawing1.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editAs="oneCell">
    <xdr:from>
      <xdr:col>0</xdr:col>
      <xdr:colOff>129592</xdr:colOff>
      <xdr:row>0</xdr:row>
      <xdr:rowOff>97196</xdr:rowOff>
    </xdr:from>
    <xdr:to>
      <xdr:col>1</xdr:col>
      <xdr:colOff>58317</xdr:colOff>
      <xdr:row>2</xdr:row>
      <xdr:rowOff>162709</xdr:rowOff>
    </xdr:to>
    <xdr:pic>
      <xdr:nvPicPr>
        <xdr:cNvPr id="6" name="Picture 5" descr="Indian Institute of Management Calcutta - Wikipedia">
          <a:extLst>
            <a:ext uri="{FF2B5EF4-FFF2-40B4-BE49-F238E27FC236}">
              <a16:creationId xmlns:a16="http://schemas.microsoft.com/office/drawing/2014/main" id="{8066B8BB-F5AA-7A7B-ED30-19BDA80DB58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9592" y="97196"/>
          <a:ext cx="609082" cy="59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92928</xdr:colOff>
      <xdr:row>0</xdr:row>
      <xdr:rowOff>61953</xdr:rowOff>
    </xdr:from>
    <xdr:to>
      <xdr:col>0</xdr:col>
      <xdr:colOff>92928</xdr:colOff>
      <xdr:row>5</xdr:row>
      <xdr:rowOff>114166</xdr:rowOff>
    </xdr:to>
    <xdr:pic>
      <xdr:nvPicPr>
        <xdr:cNvPr id="3" name="Picture 2">
          <a:extLst>
            <a:ext uri="{FF2B5EF4-FFF2-40B4-BE49-F238E27FC236}">
              <a16:creationId xmlns:a16="http://schemas.microsoft.com/office/drawing/2014/main" id="{8CB81F3A-5742-4744-9AC3-020181F29A6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2928" y="61953"/>
          <a:ext cx="0" cy="889852"/>
        </a:xfrm>
        <a:prstGeom prst="rect">
          <a:avLst/>
        </a:prstGeom>
      </xdr:spPr>
    </xdr:pic>
    <xdr:clientData/>
  </xdr:twoCellAnchor>
  <xdr:twoCellAnchor editAs="oneCell">
    <xdr:from>
      <xdr:col>0</xdr:col>
      <xdr:colOff>0</xdr:colOff>
      <xdr:row>1</xdr:row>
      <xdr:rowOff>0</xdr:rowOff>
    </xdr:from>
    <xdr:to>
      <xdr:col>0</xdr:col>
      <xdr:colOff>0</xdr:colOff>
      <xdr:row>3</xdr:row>
      <xdr:rowOff>269690</xdr:rowOff>
    </xdr:to>
    <xdr:pic>
      <xdr:nvPicPr>
        <xdr:cNvPr id="5" name="Picture 4">
          <a:extLst>
            <a:ext uri="{FF2B5EF4-FFF2-40B4-BE49-F238E27FC236}">
              <a16:creationId xmlns:a16="http://schemas.microsoft.com/office/drawing/2014/main" id="{C6CD133D-965B-4E14-83C7-D56CB012BF7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200025"/>
          <a:ext cx="607336" cy="616513"/>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48AF10FE-B8E3-4CF0-BECD-084AE8A7B206}" autoFormatId="16" applyNumberFormats="0" applyBorderFormats="0" applyFontFormats="0" applyPatternFormats="0" applyAlignmentFormats="0" applyWidthHeightFormats="0">
  <queryTableRefresh nextId="15" unboundColumnsRight="8">
    <queryTableFields count="14">
      <queryTableField id="1" name="Category" tableColumnId="1"/>
      <queryTableField id="2" name="Gender" tableColumnId="2"/>
      <queryTableField id="3" name="Verbal Ability &amp;_x000a_Reading_x000a_Comprehension_x000a_Percentile_x000a_(VARCP)" tableColumnId="3"/>
      <queryTableField id="4" name="Data_x000a_Interpretation &amp;_x000a_Logical_x000a_Reasoning_x000a_Percentile_x000a_(DILRP)" tableColumnId="4"/>
      <queryTableField id="5" name="Quantitative_x000a_Ability_x000a_Percentile_x000a_(QAP)" tableColumnId="5"/>
      <queryTableField id="6" name="Overall_x000a_Percentile_x000a_(OP)" tableColumnId="6"/>
      <queryTableField id="7" dataBound="0" tableColumnId="7"/>
      <queryTableField id="8" dataBound="0" tableColumnId="8"/>
      <queryTableField id="9" dataBound="0" tableColumnId="9"/>
      <queryTableField id="10" dataBound="0" tableColumnId="10"/>
      <queryTableField id="11" dataBound="0" tableColumnId="11"/>
      <queryTableField id="12" dataBound="0" tableColumnId="12"/>
      <queryTableField id="13" dataBound="0" tableColumnId="13"/>
      <queryTableField id="14" dataBound="0" tableColumnId="14"/>
    </queryTableFields>
  </queryTableRefresh>
</queryTable>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2">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ichValueRel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70B3A5C-B191-4CE1-8675-0300D4AE46FC}" name="Table1" displayName="Table1" ref="A2:N71" totalsRowShown="0" headerRowDxfId="62" dataDxfId="60" headerRowBorderDxfId="61" tableBorderDxfId="59" totalsRowBorderDxfId="58">
  <autoFilter ref="A2:N71" xr:uid="{B70B3A5C-B191-4CE1-8675-0300D4AE46FC}"/>
  <tableColumns count="14">
    <tableColumn id="1" xr3:uid="{DB5C5F9D-26CD-4287-8230-546A10799728}" name="Sr. No" dataDxfId="57"/>
    <tableColumn id="2" xr3:uid="{9D9961D6-793A-46DB-B69E-3B7658BE4860}" name="B - Schools" dataDxfId="56"/>
    <tableColumn id="13" xr3:uid="{A01168B7-7364-452E-ACDA-D3B2F8C9D791}" name="10th " dataDxfId="55"/>
    <tableColumn id="12" xr3:uid="{A9268996-95F4-4661-B8A5-5A0104EB46DD}" name="12th" dataDxfId="54"/>
    <tableColumn id="11" xr3:uid="{3A9FACB9-D64E-4E6E-8CDB-FF41CDE0A4B8}" name="Grad" dataDxfId="53"/>
    <tableColumn id="6" xr3:uid="{F7F483BC-1D79-49FE-AAB9-FA7705DF1DC3}" name="VA" dataDxfId="52">
      <calculatedColumnFormula>IF((MAX('Fill This Data'!C15,'Fill This Data'!#REF!,'Fill This Data'!#REF!)+'Fill This Data'!D54*5+'Fill This Data'!E54*10+'Fill This Data'!F54*10+'Fill This Data'!G54*20+'Fill This Data'!H54*10)&lt;70,K1,J1)</calculatedColumnFormula>
    </tableColumn>
    <tableColumn id="7" xr3:uid="{2E859F40-F081-4B98-BBBB-EC5712849084}" name="DILR" dataDxfId="51">
      <calculatedColumnFormula>IF((MAX('Fill This Data'!D15,'Fill This Data'!#REF!,'Fill This Data'!#REF!)+'Fill This Data'!D54*5+'Fill This Data'!E54*10+'Fill This Data'!F54*10+'Fill This Data'!G54*20+'Fill This Data'!H54*10)&lt;70,K1,J1)</calculatedColumnFormula>
    </tableColumn>
    <tableColumn id="8" xr3:uid="{DD02F608-E87B-46F0-A5FE-87BA93599D70}" name="QA" dataDxfId="50">
      <calculatedColumnFormula>IF((MAX('Fill This Data'!E15,'Fill This Data'!#REF!,'Fill This Data'!#REF!)+'Fill This Data'!D54*5+'Fill This Data'!E54*10+'Fill This Data'!F54*10+'Fill This Data'!G54*20+'Fill This Data'!H54*10)&lt;70,K1,J1)</calculatedColumnFormula>
    </tableColumn>
    <tableColumn id="9" xr3:uid="{A0FB5E7C-3397-4D8D-96E4-3FDBB9B5EF49}" name="OverAll" dataDxfId="49">
      <calculatedColumnFormula>IF((MAX('Fill This Data'!$F$14,'Fill This Data'!#REF!,'Fill This Data'!#REF!)+'Fill This Data'!$D$54*28+'Fill This Data'!$E$54*30+'Fill This Data'!$F$54*35+'Fill This Data'!$G$68*42+'Fill This Data'!$H$54*42)&lt;57,$K$1,$J$1)</calculatedColumnFormula>
    </tableColumn>
    <tableColumn id="3" xr3:uid="{1DE183B0-336F-40A4-8F3F-649FA809E426}" name="Composite Score" dataDxfId="48"/>
    <tableColumn id="4" xr3:uid="{3BD19398-C957-4B47-9145-8A87C2B9FEE2}" name="Expected Calls Status" dataDxfId="47"/>
    <tableColumn id="5" xr3:uid="{6F17A016-B544-4E36-9562-3CCAC6AF9DA2}" name="Remarks" dataDxfId="46"/>
    <tableColumn id="14" xr3:uid="{BBA34242-CCE0-488A-8AED-6787C2DC1046}" name="Form Status" dataDxfId="45"/>
    <tableColumn id="10" xr3:uid="{C0B02B86-72DD-42F5-B8A5-D52A37D5C439}" name="To Join WAT PI" dataDxfId="44"/>
  </tableColumns>
  <tableStyleInfo name="TableStyleMedium15"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BB4C69-1B8F-4D50-84EF-E50519EE0A5E}" name="Table001__Page_1" displayName="Table001__Page_1" ref="B6:O18" tableType="queryTable" totalsRowShown="0" headerRowDxfId="43" dataDxfId="41" headerRowBorderDxfId="42" tableBorderDxfId="40" totalsRowBorderDxfId="39">
  <tableColumns count="14">
    <tableColumn id="1" xr3:uid="{3429CA73-CDF1-42B3-B999-68B83505411A}" uniqueName="1" name="Category" queryTableFieldId="1" dataDxfId="38"/>
    <tableColumn id="2" xr3:uid="{A89EDF27-AADB-4387-A72C-CFE69AD8EEF0}" uniqueName="2" name="Gender" queryTableFieldId="2" dataDxfId="37"/>
    <tableColumn id="3" xr3:uid="{830FE857-A277-4C7B-A024-1E96AB6738BB}" uniqueName="3" name="VARC" queryTableFieldId="3" dataDxfId="36"/>
    <tableColumn id="4" xr3:uid="{D991C808-8B7C-4EB2-8200-E509130A3957}" uniqueName="4" name="LRDI" queryTableFieldId="4" dataDxfId="35"/>
    <tableColumn id="5" xr3:uid="{A8C9886D-9482-4FE7-8C43-683054BC1789}" uniqueName="5" name="QA" queryTableFieldId="5" dataDxfId="34"/>
    <tableColumn id="6" xr3:uid="{F1B1BF7C-49C2-4267-A281-EACA33F70597}" uniqueName="6" name="OA" queryTableFieldId="6" dataDxfId="33"/>
    <tableColumn id="7" xr3:uid="{3229D581-7F10-499A-8AC5-207F19CFCDCE}" uniqueName="7" name="VARC " queryTableFieldId="7" dataDxfId="32"/>
    <tableColumn id="8" xr3:uid="{3A1E8D6E-AF3C-4380-B5C1-FB0B2316E6DC}" uniqueName="8" name="LRDI " queryTableFieldId="8" dataDxfId="31"/>
    <tableColumn id="9" xr3:uid="{2A0CBD91-34A3-4020-8E6C-E2370FD768FF}" uniqueName="9" name="QA " queryTableFieldId="9" dataDxfId="30"/>
    <tableColumn id="10" xr3:uid="{D6B169B4-B00F-48AD-826C-034F9188B372}" uniqueName="10" name="OA " queryTableFieldId="10" dataDxfId="29"/>
    <tableColumn id="11" xr3:uid="{C1C382BC-0597-496F-9CFB-8BA3B45F6643}" uniqueName="11" name="VARC 2" queryTableFieldId="11" dataDxfId="28">
      <calculatedColumnFormula>IF(Table001__Page_1[[#This Row],[VARC ]]=$L$1,1,0)</calculatedColumnFormula>
    </tableColumn>
    <tableColumn id="12" xr3:uid="{A6E97807-0119-445F-A61F-22696A28A505}" uniqueName="12" name="LRDI 3" queryTableFieldId="12" dataDxfId="27">
      <calculatedColumnFormula>IF(Table001__Page_1[[#This Row],[LRDI ]]=$L$1,1,0)</calculatedColumnFormula>
    </tableColumn>
    <tableColumn id="13" xr3:uid="{ACA0F336-0277-40F8-A79D-53357E0C369F}" uniqueName="13" name="QA 4" queryTableFieldId="13" dataDxfId="26">
      <calculatedColumnFormula>IF(Table001__Page_1[[#This Row],[QA ]]=$L$1,1,0)</calculatedColumnFormula>
    </tableColumn>
    <tableColumn id="14" xr3:uid="{694EAE51-B44A-4408-8F34-037DE98F5BE1}" uniqueName="14" name="OA 5" queryTableFieldId="14" dataDxfId="25">
      <calculatedColumnFormula>IF(Table001__Page_1[[#This Row],[OA ]]=$L$1,1,0)</calculatedColumnFormula>
    </tableColumn>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azucation.org/new-courses" TargetMode="External"/><Relationship Id="rId3" Type="http://schemas.openxmlformats.org/officeDocument/2006/relationships/hyperlink" Target="https://azucation.org/courses" TargetMode="External"/><Relationship Id="rId7" Type="http://schemas.openxmlformats.org/officeDocument/2006/relationships/hyperlink" Target="https://www.youtube.com/@Azucation" TargetMode="External"/><Relationship Id="rId2" Type="http://schemas.openxmlformats.org/officeDocument/2006/relationships/hyperlink" Target="https://telegram.me/mbawithamiya" TargetMode="External"/><Relationship Id="rId1" Type="http://schemas.openxmlformats.org/officeDocument/2006/relationships/hyperlink" Target="https://azucation.org/courses" TargetMode="External"/><Relationship Id="rId6" Type="http://schemas.openxmlformats.org/officeDocument/2006/relationships/hyperlink" Target="https://www.instagram.com/azucation" TargetMode="External"/><Relationship Id="rId5" Type="http://schemas.openxmlformats.org/officeDocument/2006/relationships/hyperlink" Target="https://wa.me/919905050159" TargetMode="External"/><Relationship Id="rId4" Type="http://schemas.openxmlformats.org/officeDocument/2006/relationships/hyperlink" Target="https://azucation.org.in/happy-students/" TargetMode="External"/><Relationship Id="rId9"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3" Type="http://schemas.openxmlformats.org/officeDocument/2006/relationships/hyperlink" Target="https://azucation.org/new-courses" TargetMode="External"/><Relationship Id="rId18" Type="http://schemas.openxmlformats.org/officeDocument/2006/relationships/hyperlink" Target="https://azucation.org/new-courses" TargetMode="External"/><Relationship Id="rId26" Type="http://schemas.openxmlformats.org/officeDocument/2006/relationships/hyperlink" Target="https://azucation.org/new-courses" TargetMode="External"/><Relationship Id="rId3" Type="http://schemas.openxmlformats.org/officeDocument/2006/relationships/hyperlink" Target="https://www.som.iitb.ac.in/?p=1787" TargetMode="External"/><Relationship Id="rId21" Type="http://schemas.openxmlformats.org/officeDocument/2006/relationships/hyperlink" Target="https://azucation.org/new-courses" TargetMode="External"/><Relationship Id="rId34" Type="http://schemas.openxmlformats.org/officeDocument/2006/relationships/printerSettings" Target="../printerSettings/printerSettings2.bin"/><Relationship Id="rId7" Type="http://schemas.openxmlformats.org/officeDocument/2006/relationships/hyperlink" Target="https://azucation.org/new-courses" TargetMode="External"/><Relationship Id="rId12" Type="http://schemas.openxmlformats.org/officeDocument/2006/relationships/hyperlink" Target="https://azucation.org/new-courses" TargetMode="External"/><Relationship Id="rId17" Type="http://schemas.openxmlformats.org/officeDocument/2006/relationships/hyperlink" Target="https://azucation.org/new-courses" TargetMode="External"/><Relationship Id="rId25" Type="http://schemas.openxmlformats.org/officeDocument/2006/relationships/hyperlink" Target="https://azucation.org/new-courses" TargetMode="External"/><Relationship Id="rId33" Type="http://schemas.openxmlformats.org/officeDocument/2006/relationships/hyperlink" Target="https://azucation.org/new-courses" TargetMode="External"/><Relationship Id="rId2" Type="http://schemas.openxmlformats.org/officeDocument/2006/relationships/hyperlink" Target="https://www.som.iitb.ac.in/?p=1787" TargetMode="External"/><Relationship Id="rId16" Type="http://schemas.openxmlformats.org/officeDocument/2006/relationships/hyperlink" Target="https://azucation.org/new-courses" TargetMode="External"/><Relationship Id="rId20" Type="http://schemas.openxmlformats.org/officeDocument/2006/relationships/hyperlink" Target="https://azucation.org/new-courses" TargetMode="External"/><Relationship Id="rId29" Type="http://schemas.openxmlformats.org/officeDocument/2006/relationships/hyperlink" Target="https://azucation.org/new-courses" TargetMode="External"/><Relationship Id="rId1" Type="http://schemas.openxmlformats.org/officeDocument/2006/relationships/hyperlink" Target="https://azucation.org/new-courses" TargetMode="External"/><Relationship Id="rId6" Type="http://schemas.openxmlformats.org/officeDocument/2006/relationships/hyperlink" Target="https://azucation.org/new-courses" TargetMode="External"/><Relationship Id="rId11" Type="http://schemas.openxmlformats.org/officeDocument/2006/relationships/hyperlink" Target="https://azucation.org/new-courses" TargetMode="External"/><Relationship Id="rId24" Type="http://schemas.openxmlformats.org/officeDocument/2006/relationships/hyperlink" Target="https://azucation.org/new-courses" TargetMode="External"/><Relationship Id="rId32" Type="http://schemas.openxmlformats.org/officeDocument/2006/relationships/hyperlink" Target="https://azucation.org/new-courses" TargetMode="External"/><Relationship Id="rId5" Type="http://schemas.openxmlformats.org/officeDocument/2006/relationships/hyperlink" Target="https://azucation.org/new-courses" TargetMode="External"/><Relationship Id="rId15" Type="http://schemas.openxmlformats.org/officeDocument/2006/relationships/hyperlink" Target="https://azucation.org/new-courses" TargetMode="External"/><Relationship Id="rId23" Type="http://schemas.openxmlformats.org/officeDocument/2006/relationships/hyperlink" Target="https://azucation.org/new-courses" TargetMode="External"/><Relationship Id="rId28" Type="http://schemas.openxmlformats.org/officeDocument/2006/relationships/hyperlink" Target="https://azucation.org/new-courses" TargetMode="External"/><Relationship Id="rId10" Type="http://schemas.openxmlformats.org/officeDocument/2006/relationships/hyperlink" Target="https://azucation.org/new-courses" TargetMode="External"/><Relationship Id="rId19" Type="http://schemas.openxmlformats.org/officeDocument/2006/relationships/hyperlink" Target="https://azucation.org/new-courses" TargetMode="External"/><Relationship Id="rId31" Type="http://schemas.openxmlformats.org/officeDocument/2006/relationships/hyperlink" Target="https://azucation.org/new-courses" TargetMode="External"/><Relationship Id="rId4" Type="http://schemas.openxmlformats.org/officeDocument/2006/relationships/hyperlink" Target="https://azucation.org/new-courses" TargetMode="External"/><Relationship Id="rId9" Type="http://schemas.openxmlformats.org/officeDocument/2006/relationships/hyperlink" Target="https://azucation.org/new-courses" TargetMode="External"/><Relationship Id="rId14" Type="http://schemas.openxmlformats.org/officeDocument/2006/relationships/hyperlink" Target="https://azucation.org/new-courses" TargetMode="External"/><Relationship Id="rId22" Type="http://schemas.openxmlformats.org/officeDocument/2006/relationships/hyperlink" Target="https://azucation.org/new-courses" TargetMode="External"/><Relationship Id="rId27" Type="http://schemas.openxmlformats.org/officeDocument/2006/relationships/hyperlink" Target="https://azucation.org/new-courses" TargetMode="External"/><Relationship Id="rId30" Type="http://schemas.openxmlformats.org/officeDocument/2006/relationships/hyperlink" Target="https://azucation.org/new-courses" TargetMode="External"/><Relationship Id="rId35" Type="http://schemas.openxmlformats.org/officeDocument/2006/relationships/table" Target="../tables/table1.xml"/><Relationship Id="rId8" Type="http://schemas.openxmlformats.org/officeDocument/2006/relationships/hyperlink" Target="https://azucation.org/new-courses" TargetMode="External"/></Relationships>
</file>

<file path=xl/worksheets/_rels/sheet3.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hyperlink" Target="https://azucation.org/new-courses" TargetMode="External"/><Relationship Id="rId1" Type="http://schemas.openxmlformats.org/officeDocument/2006/relationships/hyperlink" Target="https://azucation.org.in/happy-students/"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azucation.org/new-courses" TargetMode="External"/><Relationship Id="rId1" Type="http://schemas.openxmlformats.org/officeDocument/2006/relationships/hyperlink" Target="https://azucation.org.in/happy-students/" TargetMode="External"/></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azucation.org/new-courses" TargetMode="External"/><Relationship Id="rId1" Type="http://schemas.openxmlformats.org/officeDocument/2006/relationships/hyperlink" Target="https://azucation.org.in/happy-students/" TargetMode="External"/><Relationship Id="rId4"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azucation.org/new-courses" TargetMode="External"/><Relationship Id="rId1" Type="http://schemas.openxmlformats.org/officeDocument/2006/relationships/hyperlink" Target="https://azucation.org.in/happy-students/" TargetMode="Externa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azucation.org/new-courses" TargetMode="External"/><Relationship Id="rId1" Type="http://schemas.openxmlformats.org/officeDocument/2006/relationships/hyperlink" Target="https://azucation.org.in/happy-students/"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10"/>
  <sheetViews>
    <sheetView tabSelected="1" topLeftCell="A17" zoomScale="71" workbookViewId="0">
      <selection activeCell="G21" sqref="G21:I23"/>
    </sheetView>
  </sheetViews>
  <sheetFormatPr defaultColWidth="0" defaultRowHeight="15.5" zeroHeight="1"/>
  <cols>
    <col min="1" max="1" width="10.08984375" style="89" bestFit="1" customWidth="1"/>
    <col min="2" max="2" width="30.08984375" customWidth="1"/>
    <col min="3" max="3" width="17.54296875" bestFit="1" customWidth="1"/>
    <col min="4" max="4" width="20.36328125" customWidth="1"/>
    <col min="5" max="5" width="16.1796875" bestFit="1" customWidth="1"/>
    <col min="6" max="6" width="19.54296875" bestFit="1" customWidth="1"/>
    <col min="7" max="8" width="25.1796875" customWidth="1"/>
    <col min="9" max="9" width="13.81640625" customWidth="1"/>
    <col min="10" max="10" width="8.81640625" style="1" customWidth="1"/>
    <col min="11" max="16384" width="8.81640625" hidden="1"/>
  </cols>
  <sheetData>
    <row r="1" spans="1:10">
      <c r="B1" s="312" t="s">
        <v>152</v>
      </c>
      <c r="C1" s="312"/>
      <c r="D1" s="312"/>
      <c r="E1" s="312"/>
      <c r="F1" s="312"/>
      <c r="G1" s="312"/>
      <c r="H1" s="312"/>
      <c r="I1" s="312"/>
    </row>
    <row r="2" spans="1:10">
      <c r="B2" s="312"/>
      <c r="C2" s="312"/>
      <c r="D2" s="312"/>
      <c r="E2" s="312"/>
      <c r="F2" s="312"/>
      <c r="G2" s="312"/>
      <c r="H2" s="312"/>
      <c r="I2" s="312"/>
    </row>
    <row r="3" spans="1:10" ht="16" thickBot="1">
      <c r="B3" s="312"/>
      <c r="C3" s="312"/>
      <c r="D3" s="312"/>
      <c r="E3" s="312"/>
      <c r="F3" s="312"/>
      <c r="G3" s="312"/>
      <c r="H3" s="312"/>
      <c r="I3" s="312"/>
    </row>
    <row r="4" spans="1:10" ht="32.5" thickBot="1">
      <c r="B4" s="313" t="s">
        <v>147</v>
      </c>
      <c r="C4" s="314"/>
      <c r="D4" s="314"/>
      <c r="E4" s="314"/>
      <c r="F4" s="314"/>
      <c r="G4" s="314"/>
      <c r="H4" s="314"/>
      <c r="I4" s="315"/>
    </row>
    <row r="5" spans="1:10" s="1" customFormat="1">
      <c r="A5" s="89"/>
    </row>
    <row r="6" spans="1:10" s="1" customFormat="1">
      <c r="A6" s="89"/>
    </row>
    <row r="7" spans="1:10" ht="36" customHeight="1">
      <c r="B7" s="295" t="e" vm="1">
        <v>#VALUE!</v>
      </c>
      <c r="C7" s="295"/>
      <c r="D7" s="295"/>
      <c r="E7" s="295"/>
      <c r="F7" s="295"/>
      <c r="G7" s="295"/>
      <c r="H7" s="295"/>
      <c r="I7" s="295"/>
    </row>
    <row r="8" spans="1:10" ht="36" customHeight="1">
      <c r="B8" s="295"/>
      <c r="C8" s="295"/>
      <c r="D8" s="295"/>
      <c r="E8" s="295"/>
      <c r="F8" s="295"/>
      <c r="G8" s="295"/>
      <c r="H8" s="295"/>
      <c r="I8" s="295"/>
    </row>
    <row r="9" spans="1:10" ht="36" customHeight="1">
      <c r="B9" s="295"/>
      <c r="C9" s="295"/>
      <c r="D9" s="295"/>
      <c r="E9" s="295"/>
      <c r="F9" s="295"/>
      <c r="G9" s="295"/>
      <c r="H9" s="295"/>
      <c r="I9" s="295"/>
    </row>
    <row r="10" spans="1:10">
      <c r="B10" s="92"/>
      <c r="C10" s="92"/>
      <c r="D10" s="92"/>
      <c r="E10" s="92"/>
      <c r="F10" s="92"/>
      <c r="G10" s="1"/>
      <c r="H10" s="1"/>
      <c r="I10" s="1"/>
    </row>
    <row r="11" spans="1:10" ht="18.5">
      <c r="B11" s="306" t="s">
        <v>154</v>
      </c>
      <c r="C11" s="307"/>
      <c r="D11" s="307"/>
      <c r="E11" s="307"/>
      <c r="F11" s="307"/>
      <c r="G11" s="310" t="e" vm="2">
        <v>#VALUE!</v>
      </c>
      <c r="H11" s="310"/>
      <c r="I11" s="310"/>
    </row>
    <row r="12" spans="1:10" ht="28.5">
      <c r="B12" s="308" t="s">
        <v>291</v>
      </c>
      <c r="C12" s="309"/>
      <c r="D12" s="309"/>
      <c r="E12" s="309"/>
      <c r="F12" s="309"/>
      <c r="G12" s="310"/>
      <c r="H12" s="310"/>
      <c r="I12" s="310"/>
      <c r="J12" s="267"/>
    </row>
    <row r="13" spans="1:10" ht="26">
      <c r="B13" s="90" t="s">
        <v>153</v>
      </c>
      <c r="C13" s="91" t="s">
        <v>0</v>
      </c>
      <c r="D13" s="91" t="s">
        <v>1</v>
      </c>
      <c r="E13" s="91" t="s">
        <v>2</v>
      </c>
      <c r="F13" s="91" t="s">
        <v>3</v>
      </c>
      <c r="G13" s="310"/>
      <c r="H13" s="310"/>
      <c r="I13" s="310"/>
      <c r="J13" s="267"/>
    </row>
    <row r="14" spans="1:10" ht="38.5">
      <c r="A14" s="89">
        <v>1</v>
      </c>
      <c r="B14" s="62" t="s">
        <v>109</v>
      </c>
      <c r="C14" s="29">
        <v>0</v>
      </c>
      <c r="D14" s="29">
        <v>0</v>
      </c>
      <c r="E14" s="29">
        <v>0</v>
      </c>
      <c r="F14" s="99">
        <f>SUM(C14:E14)</f>
        <v>0</v>
      </c>
      <c r="G14" s="310"/>
      <c r="H14" s="310"/>
      <c r="I14" s="310"/>
      <c r="J14" s="267"/>
    </row>
    <row r="15" spans="1:10" ht="38.5">
      <c r="A15" s="89">
        <v>2</v>
      </c>
      <c r="B15" s="62" t="s">
        <v>4</v>
      </c>
      <c r="C15" s="11">
        <v>0</v>
      </c>
      <c r="D15" s="11">
        <v>0</v>
      </c>
      <c r="E15" s="11">
        <v>0</v>
      </c>
      <c r="F15" s="11">
        <v>0</v>
      </c>
      <c r="G15" s="310"/>
      <c r="H15" s="310"/>
      <c r="I15" s="310"/>
      <c r="J15" s="267"/>
    </row>
    <row r="16" spans="1:10">
      <c r="B16" s="1"/>
      <c r="C16" s="1"/>
      <c r="D16" s="1"/>
      <c r="E16" s="1"/>
      <c r="F16" s="1"/>
      <c r="G16" s="1"/>
      <c r="H16" s="1"/>
    </row>
    <row r="17" spans="1:10" ht="37.5" customHeight="1">
      <c r="B17" s="316" t="e" vm="3">
        <v>#VALUE!</v>
      </c>
      <c r="C17" s="316"/>
      <c r="D17" s="316"/>
      <c r="E17" s="316"/>
      <c r="F17" s="316"/>
      <c r="G17" s="316"/>
      <c r="H17" s="316"/>
      <c r="I17" s="316"/>
    </row>
    <row r="18" spans="1:10" ht="37.5" customHeight="1">
      <c r="B18" s="316"/>
      <c r="C18" s="316"/>
      <c r="D18" s="316"/>
      <c r="E18" s="316"/>
      <c r="F18" s="316"/>
      <c r="G18" s="316"/>
      <c r="H18" s="316"/>
      <c r="I18" s="316"/>
    </row>
    <row r="19" spans="1:10" ht="37.5" customHeight="1">
      <c r="B19" s="316"/>
      <c r="C19" s="316"/>
      <c r="D19" s="316"/>
      <c r="E19" s="316"/>
      <c r="F19" s="316"/>
      <c r="G19" s="316"/>
      <c r="H19" s="316"/>
      <c r="I19" s="316"/>
    </row>
    <row r="20" spans="1:10">
      <c r="B20" s="1"/>
      <c r="C20" s="1"/>
      <c r="D20" s="1"/>
      <c r="E20" s="1"/>
      <c r="F20" s="1"/>
      <c r="G20" s="1"/>
      <c r="H20" s="1"/>
      <c r="I20" s="1"/>
    </row>
    <row r="21" spans="1:10" ht="78">
      <c r="B21" s="7" t="s">
        <v>18</v>
      </c>
      <c r="C21" s="15" t="s">
        <v>150</v>
      </c>
      <c r="D21" s="9" t="s">
        <v>20</v>
      </c>
      <c r="E21" s="15" t="s">
        <v>40</v>
      </c>
      <c r="F21" s="16" t="s">
        <v>151</v>
      </c>
      <c r="G21" s="311" t="e" vm="4">
        <v>#VALUE!</v>
      </c>
      <c r="H21" s="310"/>
      <c r="I21" s="310"/>
    </row>
    <row r="22" spans="1:10" ht="47">
      <c r="A22" s="89">
        <v>3</v>
      </c>
      <c r="B22" s="13" t="s">
        <v>148</v>
      </c>
      <c r="C22" s="11">
        <v>0</v>
      </c>
      <c r="D22" s="11">
        <v>0</v>
      </c>
      <c r="E22" s="11">
        <v>0</v>
      </c>
      <c r="F22" s="11">
        <v>0</v>
      </c>
      <c r="G22" s="311"/>
      <c r="H22" s="310"/>
      <c r="I22" s="310"/>
      <c r="J22" s="94">
        <f>SUM(C22:F22)</f>
        <v>0</v>
      </c>
    </row>
    <row r="23" spans="1:10" ht="47">
      <c r="A23" s="89">
        <v>4</v>
      </c>
      <c r="B23" s="12" t="s">
        <v>149</v>
      </c>
      <c r="C23" s="29">
        <v>0</v>
      </c>
      <c r="D23" s="29">
        <v>0</v>
      </c>
      <c r="E23" s="29">
        <v>0</v>
      </c>
      <c r="F23" s="29">
        <v>0</v>
      </c>
      <c r="G23" s="311"/>
      <c r="H23" s="310"/>
      <c r="I23" s="310"/>
      <c r="J23" s="94">
        <f>SUM(C23:F23)</f>
        <v>0</v>
      </c>
    </row>
    <row r="24" spans="1:10" s="1" customFormat="1">
      <c r="A24" s="89"/>
    </row>
    <row r="25" spans="1:10" ht="36" customHeight="1">
      <c r="B25" s="317" t="e" vm="5">
        <v>#VALUE!</v>
      </c>
      <c r="C25" s="317"/>
      <c r="D25" s="317"/>
      <c r="E25" s="317"/>
      <c r="F25" s="317"/>
      <c r="G25" s="317"/>
      <c r="H25" s="317"/>
      <c r="I25" s="317"/>
    </row>
    <row r="26" spans="1:10" ht="36" customHeight="1">
      <c r="B26" s="317"/>
      <c r="C26" s="317"/>
      <c r="D26" s="317"/>
      <c r="E26" s="317"/>
      <c r="F26" s="317"/>
      <c r="G26" s="317"/>
      <c r="H26" s="317"/>
      <c r="I26" s="317"/>
    </row>
    <row r="27" spans="1:10" ht="36" customHeight="1">
      <c r="B27" s="317"/>
      <c r="C27" s="317"/>
      <c r="D27" s="317"/>
      <c r="E27" s="317"/>
      <c r="F27" s="317"/>
      <c r="G27" s="317"/>
      <c r="H27" s="317"/>
      <c r="I27" s="317"/>
    </row>
    <row r="28" spans="1:10" s="1" customFormat="1">
      <c r="A28" s="89"/>
    </row>
    <row r="29" spans="1:10" ht="26">
      <c r="B29" s="7" t="s">
        <v>41</v>
      </c>
      <c r="C29" s="15" t="s">
        <v>42</v>
      </c>
      <c r="D29" s="16" t="s">
        <v>43</v>
      </c>
      <c r="E29" s="15" t="s">
        <v>8</v>
      </c>
      <c r="F29" s="1"/>
      <c r="G29" s="1"/>
      <c r="H29" s="1"/>
      <c r="I29" s="1"/>
    </row>
    <row r="30" spans="1:10" ht="47">
      <c r="A30" s="89">
        <v>5</v>
      </c>
      <c r="B30" s="13" t="s">
        <v>125</v>
      </c>
      <c r="C30" s="19">
        <v>0</v>
      </c>
      <c r="D30" s="19">
        <v>0</v>
      </c>
      <c r="E30" s="19">
        <v>0</v>
      </c>
      <c r="F30" s="1"/>
      <c r="G30" s="93" t="s">
        <v>44</v>
      </c>
      <c r="H30" s="93" t="s">
        <v>45</v>
      </c>
      <c r="I30" s="1"/>
    </row>
    <row r="31" spans="1:10" s="1" customFormat="1">
      <c r="A31" s="89"/>
    </row>
    <row r="32" spans="1:10" ht="35.5" customHeight="1">
      <c r="B32" s="318" t="e" vm="6">
        <v>#VALUE!</v>
      </c>
      <c r="C32" s="318"/>
      <c r="D32" s="318"/>
      <c r="E32" s="318"/>
      <c r="F32" s="318"/>
      <c r="G32" s="318"/>
      <c r="H32" s="318"/>
      <c r="I32" s="318"/>
    </row>
    <row r="33" spans="1:13" ht="35.5" customHeight="1">
      <c r="B33" s="318"/>
      <c r="C33" s="318"/>
      <c r="D33" s="318"/>
      <c r="E33" s="318"/>
      <c r="F33" s="318"/>
      <c r="G33" s="318"/>
      <c r="H33" s="318"/>
      <c r="I33" s="318"/>
    </row>
    <row r="34" spans="1:13" ht="35.5" customHeight="1">
      <c r="B34" s="318"/>
      <c r="C34" s="318"/>
      <c r="D34" s="318"/>
      <c r="E34" s="318"/>
      <c r="F34" s="318"/>
      <c r="G34" s="318"/>
      <c r="H34" s="318"/>
      <c r="I34" s="318"/>
    </row>
    <row r="35" spans="1:13">
      <c r="B35" s="1"/>
      <c r="C35" s="1"/>
      <c r="D35" s="1"/>
      <c r="E35" s="1"/>
      <c r="F35" s="1"/>
      <c r="G35" s="1"/>
      <c r="H35" s="1"/>
      <c r="I35" s="1"/>
      <c r="M35" s="17">
        <v>12.593000000000004</v>
      </c>
    </row>
    <row r="36" spans="1:13" ht="26">
      <c r="B36" s="7" t="s">
        <v>21</v>
      </c>
      <c r="C36" s="10" t="s">
        <v>22</v>
      </c>
      <c r="D36" s="9" t="s">
        <v>23</v>
      </c>
      <c r="E36" s="10" t="s">
        <v>8</v>
      </c>
      <c r="F36" s="8" t="s">
        <v>7</v>
      </c>
      <c r="G36" s="9" t="s">
        <v>24</v>
      </c>
      <c r="I36" s="1"/>
    </row>
    <row r="37" spans="1:13" ht="47">
      <c r="A37" s="89" t="s">
        <v>229</v>
      </c>
      <c r="B37" s="13" t="s">
        <v>158</v>
      </c>
      <c r="C37" s="11">
        <v>0</v>
      </c>
      <c r="D37" s="11">
        <v>0</v>
      </c>
      <c r="E37" s="11">
        <v>0</v>
      </c>
      <c r="F37" s="11">
        <v>0</v>
      </c>
      <c r="G37" s="11">
        <v>0</v>
      </c>
      <c r="H37" s="1"/>
      <c r="I37" s="93" t="s">
        <v>44</v>
      </c>
      <c r="J37" s="93" t="s">
        <v>45</v>
      </c>
      <c r="K37" s="18">
        <f>SUM(C37:G37)</f>
        <v>0</v>
      </c>
    </row>
    <row r="38" spans="1:13" ht="23.5">
      <c r="B38" s="302" t="s">
        <v>25</v>
      </c>
      <c r="C38" s="303"/>
      <c r="D38" s="303"/>
      <c r="E38" s="303"/>
      <c r="F38" s="303"/>
      <c r="G38" s="303"/>
      <c r="I38" s="1"/>
    </row>
    <row r="39" spans="1:13" s="1" customFormat="1">
      <c r="A39" s="89"/>
    </row>
    <row r="40" spans="1:13" s="1" customFormat="1">
      <c r="A40" s="89"/>
    </row>
    <row r="41" spans="1:13" ht="36" customHeight="1">
      <c r="B41" s="296" t="e" vm="7">
        <v>#VALUE!</v>
      </c>
      <c r="C41" s="297"/>
      <c r="D41" s="297"/>
      <c r="E41" s="297"/>
      <c r="F41" s="297"/>
      <c r="G41" s="297"/>
      <c r="H41" s="297"/>
      <c r="I41" s="297"/>
    </row>
    <row r="42" spans="1:13" ht="36" customHeight="1">
      <c r="B42" s="296"/>
      <c r="C42" s="297"/>
      <c r="D42" s="297"/>
      <c r="E42" s="297"/>
      <c r="F42" s="297"/>
      <c r="G42" s="297"/>
      <c r="H42" s="297"/>
      <c r="I42" s="297"/>
    </row>
    <row r="43" spans="1:13" ht="36" customHeight="1">
      <c r="B43" s="296"/>
      <c r="C43" s="297"/>
      <c r="D43" s="297"/>
      <c r="E43" s="297"/>
      <c r="F43" s="297"/>
      <c r="G43" s="297"/>
      <c r="H43" s="297"/>
      <c r="I43" s="297"/>
    </row>
    <row r="44" spans="1:13">
      <c r="B44" s="1"/>
      <c r="C44" s="1"/>
      <c r="D44" s="1"/>
      <c r="E44" s="1"/>
      <c r="F44" s="1"/>
      <c r="G44" s="1"/>
      <c r="I44" s="1"/>
    </row>
    <row r="45" spans="1:13" ht="52">
      <c r="B45" s="7" t="s">
        <v>26</v>
      </c>
      <c r="C45" s="15" t="s">
        <v>27</v>
      </c>
      <c r="D45" s="9" t="s">
        <v>28</v>
      </c>
      <c r="E45" s="15" t="s">
        <v>29</v>
      </c>
      <c r="F45" s="1"/>
      <c r="G45" s="1"/>
      <c r="H45" s="1"/>
      <c r="I45" s="1"/>
      <c r="M45" s="17">
        <v>0</v>
      </c>
    </row>
    <row r="46" spans="1:13" ht="47">
      <c r="A46" s="89">
        <v>7</v>
      </c>
      <c r="B46" s="13" t="s">
        <v>30</v>
      </c>
      <c r="C46" s="19">
        <v>0</v>
      </c>
      <c r="D46" s="19">
        <v>0</v>
      </c>
      <c r="E46" s="19">
        <v>0</v>
      </c>
      <c r="F46" s="93" t="s">
        <v>44</v>
      </c>
      <c r="G46" s="93" t="s">
        <v>44</v>
      </c>
      <c r="H46" s="93" t="s">
        <v>45</v>
      </c>
      <c r="I46" s="1"/>
      <c r="M46" s="17">
        <v>4.0820000000000007</v>
      </c>
    </row>
    <row r="47" spans="1:13" s="1" customFormat="1">
      <c r="A47" s="89"/>
    </row>
    <row r="48" spans="1:13" ht="35" customHeight="1">
      <c r="B48" s="298" t="e" vm="8">
        <v>#VALUE!</v>
      </c>
      <c r="C48" s="298"/>
      <c r="D48" s="298"/>
      <c r="E48" s="298"/>
      <c r="F48" s="298"/>
      <c r="G48" s="298"/>
      <c r="H48" s="298"/>
      <c r="I48" s="298"/>
    </row>
    <row r="49" spans="1:13" ht="35" customHeight="1">
      <c r="B49" s="298"/>
      <c r="C49" s="298"/>
      <c r="D49" s="298"/>
      <c r="E49" s="298"/>
      <c r="F49" s="298"/>
      <c r="G49" s="298"/>
      <c r="H49" s="298"/>
      <c r="I49" s="298"/>
    </row>
    <row r="50" spans="1:13" ht="35" customHeight="1">
      <c r="B50" s="298"/>
      <c r="C50" s="298"/>
      <c r="D50" s="298"/>
      <c r="E50" s="298"/>
      <c r="F50" s="298"/>
      <c r="G50" s="298"/>
      <c r="H50" s="298"/>
      <c r="I50" s="298"/>
    </row>
    <row r="51" spans="1:13">
      <c r="B51" s="92"/>
      <c r="C51" s="92"/>
      <c r="D51" s="92"/>
      <c r="E51" s="92"/>
      <c r="F51" s="92"/>
      <c r="G51" s="1"/>
      <c r="H51" s="1"/>
      <c r="I51" s="1"/>
    </row>
    <row r="52" spans="1:13">
      <c r="B52" s="1"/>
      <c r="C52" s="1"/>
      <c r="D52" s="1"/>
      <c r="E52" s="1"/>
      <c r="F52" s="1"/>
      <c r="G52" s="1"/>
      <c r="H52" s="1"/>
      <c r="I52" s="1"/>
      <c r="M52" s="17">
        <v>-0.14799999999999613</v>
      </c>
    </row>
    <row r="53" spans="1:13" ht="26">
      <c r="B53" s="7" t="s">
        <v>31</v>
      </c>
      <c r="C53" s="15" t="s">
        <v>32</v>
      </c>
      <c r="D53" s="9" t="s">
        <v>33</v>
      </c>
      <c r="E53" s="15" t="s">
        <v>34</v>
      </c>
      <c r="F53" s="8" t="s">
        <v>35</v>
      </c>
      <c r="G53" s="9" t="s">
        <v>36</v>
      </c>
      <c r="H53" s="15" t="s">
        <v>37</v>
      </c>
      <c r="I53" s="1"/>
      <c r="M53" s="17">
        <v>13.524000000000001</v>
      </c>
    </row>
    <row r="54" spans="1:13" ht="87">
      <c r="A54" s="89">
        <v>8</v>
      </c>
      <c r="B54" s="13" t="s">
        <v>38</v>
      </c>
      <c r="C54" s="19">
        <v>0</v>
      </c>
      <c r="D54" s="19">
        <v>0</v>
      </c>
      <c r="E54" s="19">
        <v>0</v>
      </c>
      <c r="F54" s="19">
        <v>0</v>
      </c>
      <c r="G54" s="19">
        <v>0</v>
      </c>
      <c r="H54" s="19">
        <v>0</v>
      </c>
      <c r="I54" s="212" t="s">
        <v>223</v>
      </c>
      <c r="M54" s="17">
        <v>13.347000000000001</v>
      </c>
    </row>
    <row r="55" spans="1:13" s="1" customFormat="1">
      <c r="A55" s="89"/>
    </row>
    <row r="56" spans="1:13" ht="39" customHeight="1">
      <c r="B56" s="299" t="e" vm="9">
        <v>#VALUE!</v>
      </c>
      <c r="C56" s="299"/>
      <c r="D56" s="299"/>
      <c r="E56" s="299"/>
      <c r="F56" s="299"/>
      <c r="G56" s="299"/>
      <c r="H56" s="299"/>
      <c r="I56" s="299"/>
    </row>
    <row r="57" spans="1:13" ht="39" customHeight="1">
      <c r="B57" s="299"/>
      <c r="C57" s="299"/>
      <c r="D57" s="299"/>
      <c r="E57" s="299"/>
      <c r="F57" s="299"/>
      <c r="G57" s="299"/>
      <c r="H57" s="299"/>
      <c r="I57" s="299"/>
    </row>
    <row r="58" spans="1:13" ht="39" customHeight="1">
      <c r="B58" s="299"/>
      <c r="C58" s="299"/>
      <c r="D58" s="299"/>
      <c r="E58" s="299"/>
      <c r="F58" s="299"/>
      <c r="G58" s="299"/>
      <c r="H58" s="299"/>
      <c r="I58" s="299"/>
    </row>
    <row r="59" spans="1:13" s="1" customFormat="1">
      <c r="A59" s="89"/>
    </row>
    <row r="60" spans="1:13" ht="78">
      <c r="A60" s="89" t="s">
        <v>172</v>
      </c>
      <c r="B60" s="71" t="s">
        <v>39</v>
      </c>
      <c r="C60" s="19">
        <v>0</v>
      </c>
      <c r="D60" s="51" t="s">
        <v>169</v>
      </c>
      <c r="E60" s="70" t="s">
        <v>171</v>
      </c>
      <c r="F60" s="13" t="s">
        <v>39</v>
      </c>
      <c r="G60" s="239" t="s">
        <v>174</v>
      </c>
      <c r="H60" s="127" t="s">
        <v>170</v>
      </c>
      <c r="I60" s="14"/>
    </row>
    <row r="61" spans="1:13" ht="38.5">
      <c r="B61" s="122"/>
      <c r="C61" s="123"/>
      <c r="D61" s="124"/>
      <c r="E61" s="125"/>
      <c r="F61" s="122"/>
      <c r="G61" s="123"/>
      <c r="H61" s="126"/>
      <c r="I61" s="121"/>
    </row>
    <row r="62" spans="1:13" ht="77" hidden="1">
      <c r="A62" s="89" t="s">
        <v>173</v>
      </c>
      <c r="B62" s="13" t="s">
        <v>124</v>
      </c>
      <c r="C62" s="238" t="s">
        <v>174</v>
      </c>
      <c r="D62" s="128" t="s">
        <v>175</v>
      </c>
      <c r="G62" s="14"/>
      <c r="H62" s="14"/>
      <c r="I62" s="14"/>
    </row>
    <row r="63" spans="1:13" hidden="1">
      <c r="B63" s="1"/>
      <c r="C63" s="1"/>
      <c r="D63" s="1"/>
      <c r="E63" s="1"/>
      <c r="F63" s="1"/>
      <c r="G63" s="1"/>
      <c r="H63" s="1"/>
      <c r="I63" s="1"/>
      <c r="M63" s="17">
        <v>12.593000000000004</v>
      </c>
    </row>
    <row r="64" spans="1:13" ht="47" hidden="1">
      <c r="A64" s="89">
        <v>10</v>
      </c>
      <c r="B64" s="13" t="s">
        <v>116</v>
      </c>
      <c r="C64" s="19">
        <v>0</v>
      </c>
      <c r="M64" s="17"/>
    </row>
    <row r="66" spans="1:9" ht="70.5" hidden="1">
      <c r="A66" s="89">
        <v>11</v>
      </c>
      <c r="B66" s="13" t="s">
        <v>155</v>
      </c>
      <c r="C66" s="11">
        <v>0</v>
      </c>
    </row>
    <row r="68" spans="1:9" hidden="1">
      <c r="C68" s="30"/>
      <c r="G68" s="14"/>
      <c r="H68" s="14"/>
      <c r="I68" s="14"/>
    </row>
    <row r="69" spans="1:9" ht="70.5" hidden="1">
      <c r="A69" s="89">
        <v>12</v>
      </c>
      <c r="B69" s="13" t="s">
        <v>117</v>
      </c>
      <c r="C69" s="19">
        <v>0</v>
      </c>
      <c r="D69" s="304" t="s">
        <v>122</v>
      </c>
      <c r="E69" s="305"/>
      <c r="F69" s="305"/>
      <c r="G69" s="14"/>
      <c r="H69" s="14"/>
      <c r="I69" s="14"/>
    </row>
    <row r="70" spans="1:9" hidden="1">
      <c r="C70" s="30"/>
      <c r="G70" s="14"/>
      <c r="H70" s="14"/>
      <c r="I70" s="14"/>
    </row>
    <row r="71" spans="1:9" ht="70.5" hidden="1">
      <c r="A71" s="89">
        <v>13</v>
      </c>
      <c r="B71" s="13" t="s">
        <v>117</v>
      </c>
      <c r="C71" s="19">
        <v>0</v>
      </c>
      <c r="D71" s="300" t="s">
        <v>118</v>
      </c>
      <c r="E71" s="301"/>
      <c r="F71" s="301"/>
      <c r="G71" s="14"/>
      <c r="H71" s="14"/>
      <c r="I71" s="14"/>
    </row>
    <row r="72" spans="1:9" hidden="1">
      <c r="C72" s="30"/>
      <c r="G72" s="14"/>
      <c r="H72" s="14"/>
      <c r="I72" s="14"/>
    </row>
    <row r="73" spans="1:9" ht="70.5" hidden="1">
      <c r="A73" s="89">
        <v>14</v>
      </c>
      <c r="B73" s="13" t="s">
        <v>117</v>
      </c>
      <c r="C73" s="19">
        <v>0</v>
      </c>
      <c r="D73" s="300" t="s">
        <v>119</v>
      </c>
      <c r="E73" s="301"/>
      <c r="F73" s="301"/>
      <c r="G73" s="14"/>
      <c r="H73" s="14"/>
      <c r="I73" s="14"/>
    </row>
    <row r="74" spans="1:9" hidden="1">
      <c r="C74" s="30"/>
      <c r="G74" s="14"/>
      <c r="H74" s="14"/>
      <c r="I74" s="14"/>
    </row>
    <row r="75" spans="1:9" ht="94" hidden="1">
      <c r="A75" s="89" t="s">
        <v>129</v>
      </c>
      <c r="B75" s="13" t="s">
        <v>53</v>
      </c>
      <c r="C75" s="19">
        <v>0</v>
      </c>
      <c r="F75" s="65" t="s">
        <v>142</v>
      </c>
      <c r="G75" s="71" t="s">
        <v>130</v>
      </c>
      <c r="H75" s="72" t="s">
        <v>131</v>
      </c>
      <c r="I75" s="14"/>
    </row>
    <row r="76" spans="1:9" ht="47" hidden="1">
      <c r="G76" s="73" t="s">
        <v>132</v>
      </c>
      <c r="H76" s="79" t="s">
        <v>141</v>
      </c>
      <c r="I76" s="74" t="s">
        <v>104</v>
      </c>
    </row>
    <row r="77" spans="1:9" ht="70.5" hidden="1">
      <c r="G77" s="76" t="s">
        <v>133</v>
      </c>
      <c r="H77" s="82">
        <v>0</v>
      </c>
      <c r="I77" s="77">
        <v>2</v>
      </c>
    </row>
    <row r="78" spans="1:9" ht="70.5" hidden="1">
      <c r="G78" s="76" t="s">
        <v>134</v>
      </c>
      <c r="H78" s="82">
        <v>0</v>
      </c>
      <c r="I78" s="77">
        <v>4</v>
      </c>
    </row>
    <row r="79" spans="1:9" ht="70.5" hidden="1">
      <c r="G79" s="76" t="s">
        <v>135</v>
      </c>
      <c r="H79" s="82">
        <v>0</v>
      </c>
      <c r="I79" s="78">
        <v>6</v>
      </c>
    </row>
    <row r="80" spans="1:9" ht="70.5" hidden="1">
      <c r="G80" s="76" t="s">
        <v>136</v>
      </c>
      <c r="H80" s="82">
        <v>0</v>
      </c>
      <c r="I80" s="77">
        <v>8</v>
      </c>
    </row>
    <row r="81" spans="1:10" ht="70.5" hidden="1">
      <c r="G81" s="73" t="s">
        <v>137</v>
      </c>
      <c r="H81" s="83"/>
      <c r="I81" s="75"/>
    </row>
    <row r="82" spans="1:10" ht="70.5" hidden="1">
      <c r="G82" s="80" t="s">
        <v>138</v>
      </c>
      <c r="H82" s="84">
        <v>0</v>
      </c>
      <c r="I82" s="81">
        <v>2</v>
      </c>
    </row>
    <row r="83" spans="1:10" ht="70.5" hidden="1">
      <c r="G83" s="80" t="s">
        <v>139</v>
      </c>
      <c r="H83" s="84">
        <v>0</v>
      </c>
      <c r="I83" s="81">
        <v>4</v>
      </c>
    </row>
    <row r="84" spans="1:10" ht="38.5" hidden="1">
      <c r="G84" s="80" t="s">
        <v>140</v>
      </c>
      <c r="H84" s="84">
        <v>0</v>
      </c>
      <c r="I84" s="81">
        <v>8</v>
      </c>
    </row>
    <row r="85" spans="1:10" ht="38.5" hidden="1">
      <c r="B85" s="1"/>
      <c r="C85" s="1"/>
      <c r="D85" s="1"/>
      <c r="E85" s="1"/>
      <c r="F85" s="1"/>
      <c r="G85" s="291"/>
      <c r="H85" s="292"/>
      <c r="I85" s="95"/>
    </row>
    <row r="86" spans="1:10" s="1" customFormat="1" ht="26">
      <c r="A86" s="89"/>
      <c r="B86" s="7" t="s">
        <v>227</v>
      </c>
      <c r="C86" s="15" t="s">
        <v>212</v>
      </c>
      <c r="D86" s="9" t="s">
        <v>213</v>
      </c>
      <c r="E86" s="15" t="s">
        <v>214</v>
      </c>
      <c r="F86" s="8" t="s">
        <v>228</v>
      </c>
      <c r="G86" s="9" t="s">
        <v>226</v>
      </c>
      <c r="H86" s="15" t="s">
        <v>215</v>
      </c>
    </row>
    <row r="87" spans="1:10" s="1" customFormat="1" ht="77.5">
      <c r="A87" s="211" t="s">
        <v>230</v>
      </c>
      <c r="B87" s="13" t="s">
        <v>38</v>
      </c>
      <c r="C87" s="19">
        <v>0</v>
      </c>
      <c r="D87" s="19">
        <v>0</v>
      </c>
      <c r="E87" s="19">
        <v>0</v>
      </c>
      <c r="F87" s="19">
        <v>0</v>
      </c>
      <c r="G87" s="19">
        <v>0</v>
      </c>
      <c r="H87" s="19">
        <v>0</v>
      </c>
      <c r="I87" s="241" t="s">
        <v>231</v>
      </c>
    </row>
    <row r="88" spans="1:10" ht="38.5">
      <c r="B88" s="1"/>
      <c r="C88" s="1"/>
      <c r="D88" s="1"/>
      <c r="E88" s="1"/>
      <c r="F88" s="1"/>
      <c r="G88" s="291"/>
      <c r="H88" s="292"/>
      <c r="I88" s="95"/>
    </row>
    <row r="89" spans="1:10">
      <c r="B89" s="294" t="e" vm="10">
        <v>#VALUE!</v>
      </c>
      <c r="C89" s="294"/>
      <c r="D89" s="294"/>
      <c r="E89" s="294"/>
      <c r="F89" s="294"/>
      <c r="G89" s="294"/>
      <c r="H89" s="294"/>
      <c r="I89" s="294"/>
      <c r="J89" s="294"/>
    </row>
    <row r="90" spans="1:10">
      <c r="B90" s="294"/>
      <c r="C90" s="294"/>
      <c r="D90" s="294"/>
      <c r="E90" s="294"/>
      <c r="F90" s="294"/>
      <c r="G90" s="294"/>
      <c r="H90" s="294"/>
      <c r="I90" s="294"/>
      <c r="J90" s="294"/>
    </row>
    <row r="91" spans="1:10">
      <c r="B91" s="294"/>
      <c r="C91" s="294"/>
      <c r="D91" s="294"/>
      <c r="E91" s="294"/>
      <c r="F91" s="294"/>
      <c r="G91" s="294"/>
      <c r="H91" s="294"/>
      <c r="I91" s="294"/>
      <c r="J91" s="294"/>
    </row>
    <row r="92" spans="1:10">
      <c r="B92" s="294"/>
      <c r="C92" s="294"/>
      <c r="D92" s="294"/>
      <c r="E92" s="294"/>
      <c r="F92" s="294"/>
      <c r="G92" s="294"/>
      <c r="H92" s="294"/>
      <c r="I92" s="294"/>
      <c r="J92" s="294"/>
    </row>
    <row r="93" spans="1:10">
      <c r="B93" s="294"/>
      <c r="C93" s="294"/>
      <c r="D93" s="294"/>
      <c r="E93" s="294"/>
      <c r="F93" s="294"/>
      <c r="G93" s="294"/>
      <c r="H93" s="294"/>
      <c r="I93" s="294"/>
      <c r="J93" s="294"/>
    </row>
    <row r="94" spans="1:10">
      <c r="B94" s="294"/>
      <c r="C94" s="294"/>
      <c r="D94" s="294"/>
      <c r="E94" s="294"/>
      <c r="F94" s="294"/>
      <c r="G94" s="294"/>
      <c r="H94" s="294"/>
      <c r="I94" s="294"/>
      <c r="J94" s="294"/>
    </row>
    <row r="95" spans="1:10">
      <c r="B95" s="294"/>
      <c r="C95" s="294"/>
      <c r="D95" s="294"/>
      <c r="E95" s="294"/>
      <c r="F95" s="294"/>
      <c r="G95" s="294"/>
      <c r="H95" s="294"/>
      <c r="I95" s="294"/>
      <c r="J95" s="294"/>
    </row>
    <row r="96" spans="1:10">
      <c r="B96" s="294"/>
      <c r="C96" s="294"/>
      <c r="D96" s="294"/>
      <c r="E96" s="294"/>
      <c r="F96" s="294"/>
      <c r="G96" s="294"/>
      <c r="H96" s="294"/>
      <c r="I96" s="294"/>
      <c r="J96" s="294"/>
    </row>
    <row r="97" spans="1:10">
      <c r="B97" s="294"/>
      <c r="C97" s="294"/>
      <c r="D97" s="294"/>
      <c r="E97" s="294"/>
      <c r="F97" s="294"/>
      <c r="G97" s="294"/>
      <c r="H97" s="294"/>
      <c r="I97" s="294"/>
      <c r="J97" s="294"/>
    </row>
    <row r="98" spans="1:10">
      <c r="B98" s="294"/>
      <c r="C98" s="294"/>
      <c r="D98" s="294"/>
      <c r="E98" s="294"/>
      <c r="F98" s="294"/>
      <c r="G98" s="294"/>
      <c r="H98" s="294"/>
      <c r="I98" s="294"/>
      <c r="J98" s="294"/>
    </row>
    <row r="99" spans="1:10">
      <c r="B99" s="294"/>
      <c r="C99" s="294"/>
      <c r="D99" s="294"/>
      <c r="E99" s="294"/>
      <c r="F99" s="294"/>
      <c r="G99" s="294"/>
      <c r="H99" s="294"/>
      <c r="I99" s="294"/>
      <c r="J99" s="294"/>
    </row>
    <row r="100" spans="1:10">
      <c r="B100" s="294"/>
      <c r="C100" s="294"/>
      <c r="D100" s="294"/>
      <c r="E100" s="294"/>
      <c r="F100" s="294"/>
      <c r="G100" s="294"/>
      <c r="H100" s="294"/>
      <c r="I100" s="294"/>
      <c r="J100" s="294"/>
    </row>
    <row r="101" spans="1:10">
      <c r="B101" s="294"/>
      <c r="C101" s="294"/>
      <c r="D101" s="294"/>
      <c r="E101" s="294"/>
      <c r="F101" s="294"/>
      <c r="G101" s="294"/>
      <c r="H101" s="294"/>
      <c r="I101" s="294"/>
      <c r="J101" s="294"/>
    </row>
    <row r="102" spans="1:10">
      <c r="B102" s="294"/>
      <c r="C102" s="294"/>
      <c r="D102" s="294"/>
      <c r="E102" s="294"/>
      <c r="F102" s="294"/>
      <c r="G102" s="294"/>
      <c r="H102" s="294"/>
      <c r="I102" s="294"/>
      <c r="J102" s="294"/>
    </row>
    <row r="103" spans="1:10">
      <c r="B103" s="294"/>
      <c r="C103" s="294"/>
      <c r="D103" s="294"/>
      <c r="E103" s="294"/>
      <c r="F103" s="294"/>
      <c r="G103" s="294"/>
      <c r="H103" s="294"/>
      <c r="I103" s="294"/>
      <c r="J103" s="294"/>
    </row>
    <row r="104" spans="1:10">
      <c r="B104" s="294"/>
      <c r="C104" s="294"/>
      <c r="D104" s="294"/>
      <c r="E104" s="294"/>
      <c r="F104" s="294"/>
      <c r="G104" s="294"/>
      <c r="H104" s="294"/>
      <c r="I104" s="294"/>
      <c r="J104" s="294"/>
    </row>
    <row r="105" spans="1:10">
      <c r="B105" s="294"/>
      <c r="C105" s="294"/>
      <c r="D105" s="294"/>
      <c r="E105" s="294"/>
      <c r="F105" s="294"/>
      <c r="G105" s="294"/>
      <c r="H105" s="294"/>
      <c r="I105" s="294"/>
      <c r="J105" s="294"/>
    </row>
    <row r="106" spans="1:10">
      <c r="B106" s="294"/>
      <c r="C106" s="294"/>
      <c r="D106" s="294"/>
      <c r="E106" s="294"/>
      <c r="F106" s="294"/>
      <c r="G106" s="294"/>
      <c r="H106" s="294"/>
      <c r="I106" s="294"/>
      <c r="J106" s="294"/>
    </row>
    <row r="107" spans="1:10">
      <c r="B107" s="294"/>
      <c r="C107" s="294"/>
      <c r="D107" s="294"/>
      <c r="E107" s="294"/>
      <c r="F107" s="294"/>
      <c r="G107" s="294"/>
      <c r="H107" s="294"/>
      <c r="I107" s="294"/>
      <c r="J107" s="294"/>
    </row>
    <row r="108" spans="1:10" hidden="1">
      <c r="B108" s="1"/>
      <c r="C108" s="1"/>
      <c r="D108" s="1"/>
      <c r="E108" s="1"/>
      <c r="F108" s="1"/>
      <c r="G108" s="1"/>
      <c r="H108" s="1"/>
      <c r="I108" s="1"/>
    </row>
    <row r="109" spans="1:10" s="1" customFormat="1">
      <c r="A109" s="89"/>
    </row>
    <row r="110" spans="1:10" s="1" customFormat="1">
      <c r="A110" s="89"/>
    </row>
  </sheetData>
  <sheetProtection algorithmName="SHA-512" hashValue="U9aCGHw2u07fikhd3H8wZLuQ3qu/iYUZEaZe2TI4UFvpAeHZv87gwxbEVp9oDLBmrjLEpLaM9EzmVblG6j0LCQ==" saltValue="tu11pgET9oBSfTem2IMyPQ==" spinCount="100000" sheet="1" objects="1" scenarios="1"/>
  <mergeCells count="18">
    <mergeCell ref="B1:I3"/>
    <mergeCell ref="B4:I4"/>
    <mergeCell ref="B17:I19"/>
    <mergeCell ref="B25:I27"/>
    <mergeCell ref="B32:I34"/>
    <mergeCell ref="B89:J107"/>
    <mergeCell ref="B7:I9"/>
    <mergeCell ref="B41:I43"/>
    <mergeCell ref="B48:I50"/>
    <mergeCell ref="B56:I58"/>
    <mergeCell ref="D71:F71"/>
    <mergeCell ref="D73:F73"/>
    <mergeCell ref="B38:G38"/>
    <mergeCell ref="D69:F69"/>
    <mergeCell ref="B11:F11"/>
    <mergeCell ref="B12:F12"/>
    <mergeCell ref="G11:I15"/>
    <mergeCell ref="G21:I23"/>
  </mergeCells>
  <hyperlinks>
    <hyperlink ref="B17:F19" r:id="rId1" display="https://azucation.org/courses" xr:uid="{532F9E5A-1BF0-4190-8099-20E666B0FA69}"/>
    <hyperlink ref="B32:F34" r:id="rId2" display="https://telegram.me/mbawithamiya" xr:uid="{13D18A33-D4B8-4C9A-8882-16ABA44B040A}"/>
    <hyperlink ref="B7:F9" r:id="rId3" display="https://azucation.org/courses" xr:uid="{63FD86C3-A28D-41BD-AAD9-6692EC2121B0}"/>
    <hyperlink ref="B25:F27" r:id="rId4" display="https://azucation.org.in/happy-students/" xr:uid="{0B6F1C7E-B4E4-48F6-A992-7CF9F2CDDAE6}"/>
    <hyperlink ref="B41:G43" r:id="rId5" display="https://wa.me/919905050159" xr:uid="{4EBE32D6-5FDF-4DDE-90B6-D54A9C1BCEDD}"/>
    <hyperlink ref="B48:I50" r:id="rId6" display="https://www.instagram.com/azucation" xr:uid="{286E6014-3570-4F60-9633-C2047ACEEE1B}"/>
    <hyperlink ref="B56:I58" r:id="rId7" display="https://www.youtube.com/@Azucation" xr:uid="{3EE6527E-F81D-4D52-A20C-D2D9F974FA34}"/>
    <hyperlink ref="B7:I9" r:id="rId8" display="https://azucation.org/new-courses" xr:uid="{22D54D1F-8C7D-463A-92D2-195CF4A6C801}"/>
    <hyperlink ref="I87" location="'IIM A PGP'!A1" display="To Check ACs check IIM A Sheet" xr:uid="{4B6DD0D2-B646-41F4-8186-898D6F0C924B}"/>
  </hyperlinks>
  <pageMargins left="0.7" right="0.7" top="0.75" bottom="0.75" header="0.3" footer="0.3"/>
  <pageSetup paperSize="9" orientation="portrait" verticalDpi="0" r:id="rId9"/>
  <ignoredErrors>
    <ignoredError sqref="F14" unlockedFormula="1"/>
  </ignoredError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E8198B-C695-4B06-A164-C4CADA4A09A5}">
  <dimension ref="A1:AK74"/>
  <sheetViews>
    <sheetView zoomScale="55" workbookViewId="0">
      <pane xSplit="2" ySplit="2" topLeftCell="D3" activePane="bottomRight" state="frozen"/>
      <selection pane="topRight" activeCell="C1" sqref="C1"/>
      <selection pane="bottomLeft" activeCell="A3" sqref="A3"/>
      <selection pane="bottomRight" activeCell="L5" sqref="L5"/>
    </sheetView>
  </sheetViews>
  <sheetFormatPr defaultColWidth="0" defaultRowHeight="23.5" zeroHeight="1"/>
  <cols>
    <col min="1" max="1" width="14" style="26" bestFit="1" customWidth="1"/>
    <col min="2" max="2" width="31.453125" style="26" customWidth="1"/>
    <col min="3" max="3" width="28.81640625" style="26" bestFit="1" customWidth="1"/>
    <col min="4" max="5" width="31.453125" style="26" customWidth="1"/>
    <col min="6" max="6" width="16.1796875" style="26" bestFit="1" customWidth="1"/>
    <col min="7" max="7" width="17.453125" style="26" customWidth="1"/>
    <col min="8" max="8" width="14.36328125" style="26" customWidth="1"/>
    <col min="9" max="9" width="17.1796875" style="26" customWidth="1"/>
    <col min="10" max="10" width="28.54296875" style="26" bestFit="1" customWidth="1"/>
    <col min="11" max="11" width="25.1796875" style="26" bestFit="1" customWidth="1"/>
    <col min="12" max="12" width="54.36328125" style="26" customWidth="1"/>
    <col min="13" max="13" width="25.1796875" style="59" bestFit="1" customWidth="1"/>
    <col min="14" max="14" width="37.08984375" style="5" customWidth="1"/>
    <col min="15" max="17" width="8.81640625" style="5" customWidth="1"/>
    <col min="18" max="23" width="8.81640625" style="26" customWidth="1"/>
    <col min="24" max="27" width="8.81640625" style="26" hidden="1" customWidth="1"/>
    <col min="28" max="29" width="8.81640625" style="5" hidden="1" customWidth="1"/>
    <col min="30" max="16384" width="8.81640625" style="26" hidden="1"/>
  </cols>
  <sheetData>
    <row r="1" spans="1:31" ht="47">
      <c r="C1" s="320" t="s">
        <v>114</v>
      </c>
      <c r="D1" s="320"/>
      <c r="E1" s="320"/>
      <c r="F1" s="320" t="s">
        <v>94</v>
      </c>
      <c r="G1" s="320"/>
      <c r="H1" s="320"/>
      <c r="I1" s="320"/>
      <c r="J1" s="268" t="s">
        <v>96</v>
      </c>
      <c r="K1" s="268" t="s">
        <v>97</v>
      </c>
      <c r="L1" s="268">
        <f>IF(F11=$J$1,1,0)</f>
        <v>0</v>
      </c>
      <c r="M1" s="268">
        <f t="shared" ref="M1:O1" si="0">IF(G11=$J$1,1,0)</f>
        <v>0</v>
      </c>
      <c r="N1" s="268">
        <f t="shared" si="0"/>
        <v>0</v>
      </c>
      <c r="O1" s="268">
        <f t="shared" si="0"/>
        <v>0</v>
      </c>
      <c r="P1" s="268" t="s">
        <v>12</v>
      </c>
      <c r="Q1" s="268" t="s">
        <v>110</v>
      </c>
      <c r="R1" s="268">
        <f>IF(F23=$J$1,1,0)</f>
        <v>0</v>
      </c>
      <c r="S1" s="268">
        <f t="shared" ref="S1:U1" si="1">IF(G23=$J$1,1,0)</f>
        <v>0</v>
      </c>
      <c r="T1" s="268">
        <f t="shared" si="1"/>
        <v>0</v>
      </c>
      <c r="U1" s="268">
        <f t="shared" si="1"/>
        <v>0</v>
      </c>
      <c r="V1" s="95"/>
      <c r="W1" s="95"/>
      <c r="X1" s="95"/>
      <c r="Y1" s="95"/>
      <c r="Z1" s="95"/>
      <c r="AB1" s="26"/>
      <c r="AC1" s="26"/>
    </row>
    <row r="2" spans="1:31" ht="47">
      <c r="A2" s="49" t="s">
        <v>9</v>
      </c>
      <c r="B2" s="23" t="s">
        <v>46</v>
      </c>
      <c r="C2" s="23" t="s">
        <v>19</v>
      </c>
      <c r="D2" s="23" t="s">
        <v>50</v>
      </c>
      <c r="E2" s="23" t="s">
        <v>21</v>
      </c>
      <c r="F2" s="23" t="s">
        <v>0</v>
      </c>
      <c r="G2" s="23" t="s">
        <v>1</v>
      </c>
      <c r="H2" s="23" t="s">
        <v>2</v>
      </c>
      <c r="I2" s="23" t="s">
        <v>95</v>
      </c>
      <c r="J2" s="23" t="s">
        <v>10</v>
      </c>
      <c r="K2" s="50" t="s">
        <v>102</v>
      </c>
      <c r="L2" s="23" t="s">
        <v>111</v>
      </c>
      <c r="M2" s="23" t="s">
        <v>120</v>
      </c>
      <c r="N2" s="67" t="s">
        <v>98</v>
      </c>
      <c r="O2" s="95"/>
      <c r="P2" s="95"/>
      <c r="Q2" s="268"/>
      <c r="R2" s="268">
        <f>IF(F24=$J$1,1,0)</f>
        <v>0</v>
      </c>
      <c r="S2" s="268">
        <f t="shared" ref="S2" si="2">IF(G24=$J$1,1,0)</f>
        <v>0</v>
      </c>
      <c r="T2" s="268">
        <f t="shared" ref="T2" si="3">IF(H24=$J$1,1,0)</f>
        <v>0</v>
      </c>
      <c r="U2" s="268">
        <f t="shared" ref="U2" si="4">IF(I24=$J$1,1,0)</f>
        <v>0</v>
      </c>
      <c r="V2" s="95"/>
      <c r="W2" s="95"/>
      <c r="X2" s="95"/>
      <c r="Y2" s="95"/>
      <c r="Z2" s="95"/>
      <c r="AB2" s="26"/>
      <c r="AC2" s="26"/>
    </row>
    <row r="3" spans="1:31" ht="94">
      <c r="A3" s="58">
        <v>1</v>
      </c>
      <c r="B3" s="24" t="s">
        <v>47</v>
      </c>
      <c r="C3" s="59" t="s">
        <v>221</v>
      </c>
      <c r="D3" s="59" t="s">
        <v>221</v>
      </c>
      <c r="E3" s="59" t="s">
        <v>221</v>
      </c>
      <c r="F3" s="59" t="str">
        <f>IF((MAX('Fill This Data'!$C$15)+'Fill This Data'!$D$54*5+'Fill This Data'!$E$54*0+'Fill This Data'!$F$54*10+'Fill This Data'!$G$54*20+'Fill This Data'!H54*10)&lt;70,$K$1,$J$1)</f>
        <v>fail</v>
      </c>
      <c r="G3" s="59" t="str">
        <f>IF((MAX('Fill This Data'!$D$15)+'Fill This Data'!$D$54*5+'Fill This Data'!$E$54*0+'Fill This Data'!$F$54*10+'Fill This Data'!$G$54*20+'Fill This Data'!H54*10)&lt;70,$K$1,$J$1)</f>
        <v>fail</v>
      </c>
      <c r="H3" s="59" t="str">
        <f>IF((MAX('Fill This Data'!$E$15)+'Fill This Data'!$D$54*5+'Fill This Data'!$E$54*0+'Fill This Data'!$F$54*10+'Fill This Data'!$G$54*20+'Fill This Data'!H54*10)&lt;70,$K$1,$J$1)</f>
        <v>fail</v>
      </c>
      <c r="I3" s="59" t="str">
        <f>IF((MAX('Fill This Data'!$F$15)++'Fill This Data'!$D$54*5+'Fill This Data'!$E$54*0+'Fill This Data'!$F$54*10+'Fill This Data'!$G$54*20+'Fill This Data'!H54*10)&lt;80,$K$1,$J$1)</f>
        <v>fail</v>
      </c>
      <c r="J3" s="60">
        <f>'IIM A PGP'!H21</f>
        <v>0</v>
      </c>
      <c r="K3" s="25" t="s">
        <v>222</v>
      </c>
      <c r="L3" s="293" t="s">
        <v>288</v>
      </c>
      <c r="M3" s="53" t="s">
        <v>99</v>
      </c>
      <c r="N3" s="66" t="s">
        <v>145</v>
      </c>
      <c r="O3" s="319" t="e" vm="11">
        <v>#VALUE!</v>
      </c>
      <c r="P3" s="319"/>
      <c r="Q3" s="319"/>
      <c r="R3" s="319"/>
      <c r="S3" s="319"/>
      <c r="T3" s="319"/>
      <c r="U3" s="319"/>
      <c r="V3" s="319"/>
      <c r="W3" s="95"/>
      <c r="X3" s="95"/>
      <c r="Y3" s="95"/>
      <c r="Z3" s="95"/>
      <c r="AB3" s="26"/>
      <c r="AC3" s="26"/>
    </row>
    <row r="4" spans="1:31" ht="46.5">
      <c r="A4" s="58">
        <v>2</v>
      </c>
      <c r="B4" s="24" t="s">
        <v>48</v>
      </c>
      <c r="C4" s="59" t="s">
        <v>115</v>
      </c>
      <c r="D4" s="59" t="s">
        <v>115</v>
      </c>
      <c r="E4" s="59" t="s">
        <v>115</v>
      </c>
      <c r="F4" s="59" t="str">
        <f>IF((MAX('Fill This Data'!$C$15)+'Fill This Data'!$D$54*10+'Fill This Data'!$E$54*10+'Fill This Data'!$F$54*15+'Fill This Data'!$G$54*25+'Fill This Data'!$H$54*30)&lt;80,$K$1,$J$1)</f>
        <v>fail</v>
      </c>
      <c r="G4" s="59" t="str">
        <f>IF((MAX('Fill This Data'!$D$15)+'Fill This Data'!$D$54*10+'Fill This Data'!$E$54*10+'Fill This Data'!$F$54*15+'Fill This Data'!$G$54*20+'Fill This Data'!$H$54*25)&lt;75,$K$1,$J$1)</f>
        <v>fail</v>
      </c>
      <c r="H4" s="59" t="str">
        <f>IF((MAX('Fill This Data'!$E$15)+'Fill This Data'!$D$54*10+'Fill This Data'!$E$54*10+'Fill This Data'!$F$54*20+'Fill This Data'!$G$54*25+'Fill This Data'!$H$54*30)&lt;80,$K$1,$J$1)</f>
        <v>fail</v>
      </c>
      <c r="I4" s="59" t="str">
        <f>IF((MAX('Fill This Data'!$F$15)+'Fill This Data'!$D$54*10+'Fill This Data'!$E$54*10+'Fill This Data'!$F$54*15+'Fill This Data'!$G$54*20+'Fill This Data'!$H$54*25)&lt;85,$K$1,$J$1)</f>
        <v>fail</v>
      </c>
      <c r="J4" s="60">
        <f>'IIM B MBA'!H21</f>
        <v>0</v>
      </c>
      <c r="K4" s="25" t="str">
        <f>'IIM B MBA'!I24</f>
        <v>No call</v>
      </c>
      <c r="L4" s="52" t="s">
        <v>144</v>
      </c>
      <c r="M4" s="53" t="s">
        <v>99</v>
      </c>
      <c r="N4" s="66" t="s">
        <v>145</v>
      </c>
      <c r="O4" s="319"/>
      <c r="P4" s="319"/>
      <c r="Q4" s="319"/>
      <c r="R4" s="319"/>
      <c r="S4" s="319"/>
      <c r="T4" s="319"/>
      <c r="U4" s="319"/>
      <c r="V4" s="319"/>
      <c r="W4" s="95"/>
      <c r="X4" s="95"/>
      <c r="Y4" s="95"/>
      <c r="Z4" s="95"/>
      <c r="AB4" s="26"/>
      <c r="AC4" s="26"/>
    </row>
    <row r="5" spans="1:31" ht="46.5">
      <c r="A5" s="58">
        <v>3</v>
      </c>
      <c r="B5" s="24" t="s">
        <v>49</v>
      </c>
      <c r="C5" s="59" t="s">
        <v>115</v>
      </c>
      <c r="D5" s="59" t="s">
        <v>115</v>
      </c>
      <c r="E5" s="59" t="s">
        <v>115</v>
      </c>
      <c r="F5" s="59" t="str">
        <f>IF((MAX('Fill This Data'!$C$15)+'Fill This Data'!$D$54*10+'Fill This Data'!$E$54*10+'Fill This Data'!$F$54*15+'Fill This Data'!$G$54*25+'Fill This Data'!$H$54*35)&lt;80,$K$1,$J$1)</f>
        <v>fail</v>
      </c>
      <c r="G5" s="59" t="str">
        <f>IF((MAX('Fill This Data'!$D$15)+'Fill This Data'!$D$54*15+'Fill This Data'!$E$54*15+'Fill This Data'!$F$54*20+'Fill This Data'!$G$54*25+'Fill This Data'!$H$54*35)&lt;80,$K$1,$J$1)</f>
        <v>fail</v>
      </c>
      <c r="H5" s="59" t="str">
        <f>IF((MAX('Fill This Data'!$E$15)+'Fill This Data'!$D$54*10+'Fill This Data'!$E$54*10+'Fill This Data'!$F$54*15+'Fill This Data'!$G$54*20+'Fill This Data'!$H$54*30)&lt;75,$K$1,$J$1)</f>
        <v>fail</v>
      </c>
      <c r="I5" s="59" t="str">
        <f>IF((MAX('Fill This Data'!$F$15)+'Fill This Data'!$D$54*10+'Fill This Data'!$E$54*10+'Fill This Data'!$F$54*15+'Fill This Data'!$G$54*20+'Fill This Data'!$H$54*30)&lt;85,$K$1,$J$1)</f>
        <v>fail</v>
      </c>
      <c r="J5" s="60">
        <f>'IIM C MBA'!F10</f>
        <v>0</v>
      </c>
      <c r="K5" s="61" t="str">
        <f>'IIM C MBA'!G12</f>
        <v>No call</v>
      </c>
      <c r="L5" s="52" t="s">
        <v>144</v>
      </c>
      <c r="M5" s="53" t="s">
        <v>99</v>
      </c>
      <c r="N5" s="66" t="s">
        <v>145</v>
      </c>
      <c r="O5" s="319"/>
      <c r="P5" s="319"/>
      <c r="Q5" s="319"/>
      <c r="R5" s="319"/>
      <c r="S5" s="319"/>
      <c r="T5" s="319"/>
      <c r="U5" s="319"/>
      <c r="V5" s="319"/>
      <c r="W5" s="95"/>
      <c r="X5" s="95"/>
      <c r="Y5" s="95"/>
      <c r="Z5" s="95"/>
      <c r="AB5" s="26"/>
      <c r="AC5" s="26"/>
    </row>
    <row r="6" spans="1:31" ht="46.5">
      <c r="A6" s="58">
        <v>4</v>
      </c>
      <c r="B6" s="25" t="s">
        <v>101</v>
      </c>
      <c r="C6" s="59" t="s">
        <v>115</v>
      </c>
      <c r="D6" s="59" t="s">
        <v>115</v>
      </c>
      <c r="E6" s="59" t="s">
        <v>115</v>
      </c>
      <c r="F6" s="59" t="str">
        <f>IF((MAX('Fill This Data'!$C$15)+'Fill This Data'!$D$54*8+'Fill This Data'!$E$54*8+'Fill This Data'!$F$54*30+'Fill This Data'!$G$54*35+'Fill This Data'!$H$54*35)&lt;85,$K$1,$J$1)</f>
        <v>fail</v>
      </c>
      <c r="G6" s="59" t="str">
        <f>IF((MAX('Fill This Data'!$D$15)+'Fill This Data'!$D$54*8+'Fill This Data'!$E$54*8+'Fill This Data'!$F$54*30+'Fill This Data'!$G$54*35+'Fill This Data'!$H$54*35)&lt;85,$K$1,$J$1)</f>
        <v>fail</v>
      </c>
      <c r="H6" s="59" t="str">
        <f>IF((MAX('Fill This Data'!$E$15)+'Fill This Data'!$D$54*8+'Fill This Data'!$E$54*8+'Fill This Data'!$F$54*30+'Fill This Data'!$G$54*35+'Fill This Data'!$H$54*35)&lt;85,$K$1,$J$1)</f>
        <v>fail</v>
      </c>
      <c r="I6" s="59" t="str">
        <f>IF((MAX('Fill This Data'!$F$15)+'Fill This Data'!$D$54*8+'Fill This Data'!$E$54*8+'Fill This Data'!$F$54*25+'Fill This Data'!$G$54*30+'Fill This Data'!$H$54*30)&lt;90,$K$1,$J$1)</f>
        <v>fail</v>
      </c>
      <c r="J6" s="60">
        <f>'IIM L PGP'!F19</f>
        <v>0</v>
      </c>
      <c r="K6" s="25" t="str">
        <f>'IIM L PGP'!G21</f>
        <v>No call</v>
      </c>
      <c r="L6" s="52" t="s">
        <v>144</v>
      </c>
      <c r="M6" s="53" t="s">
        <v>99</v>
      </c>
      <c r="N6" s="66" t="s">
        <v>145</v>
      </c>
      <c r="O6" s="319"/>
      <c r="P6" s="319"/>
      <c r="Q6" s="319"/>
      <c r="R6" s="319"/>
      <c r="S6" s="319"/>
      <c r="T6" s="319"/>
      <c r="U6" s="319"/>
      <c r="V6" s="319"/>
      <c r="W6" s="95"/>
      <c r="X6" s="95"/>
      <c r="Y6" s="95"/>
      <c r="Z6" s="95"/>
      <c r="AB6" s="26"/>
      <c r="AC6" s="26"/>
    </row>
    <row r="7" spans="1:31" ht="46.5">
      <c r="A7" s="58">
        <v>5</v>
      </c>
      <c r="B7" s="25" t="s">
        <v>54</v>
      </c>
      <c r="C7" s="59"/>
      <c r="D7" s="59"/>
      <c r="E7" s="59"/>
      <c r="F7" s="59"/>
      <c r="G7" s="59"/>
      <c r="H7" s="59"/>
      <c r="I7" s="59"/>
      <c r="J7" s="56" t="s">
        <v>103</v>
      </c>
      <c r="K7" s="56" t="s">
        <v>55</v>
      </c>
      <c r="L7" s="52" t="s">
        <v>144</v>
      </c>
      <c r="M7" s="53" t="s">
        <v>121</v>
      </c>
      <c r="N7" s="66" t="s">
        <v>145</v>
      </c>
      <c r="O7" s="319"/>
      <c r="P7" s="319"/>
      <c r="Q7" s="319"/>
      <c r="R7" s="319"/>
      <c r="S7" s="319"/>
      <c r="T7" s="319"/>
      <c r="U7" s="319"/>
      <c r="V7" s="319"/>
      <c r="W7" s="95"/>
      <c r="X7" s="95"/>
      <c r="Y7" s="95"/>
      <c r="Z7" s="95"/>
      <c r="AB7" s="26"/>
      <c r="AC7" s="26"/>
    </row>
    <row r="8" spans="1:31" ht="46.5">
      <c r="A8" s="58">
        <v>6</v>
      </c>
      <c r="B8" s="24" t="s">
        <v>143</v>
      </c>
      <c r="C8" s="59"/>
      <c r="D8" s="59"/>
      <c r="E8" s="59"/>
      <c r="F8" s="59"/>
      <c r="G8" s="59"/>
      <c r="H8" s="59"/>
      <c r="I8" s="59"/>
      <c r="J8" s="56" t="s">
        <v>103</v>
      </c>
      <c r="K8" s="56" t="s">
        <v>55</v>
      </c>
      <c r="L8" s="52" t="s">
        <v>144</v>
      </c>
      <c r="M8" s="53" t="s">
        <v>121</v>
      </c>
      <c r="N8" s="66" t="s">
        <v>145</v>
      </c>
      <c r="O8" s="319"/>
      <c r="P8" s="319"/>
      <c r="Q8" s="319"/>
      <c r="R8" s="319"/>
      <c r="S8" s="319"/>
      <c r="T8" s="319"/>
      <c r="U8" s="319"/>
      <c r="V8" s="319"/>
      <c r="W8" s="95"/>
      <c r="X8" s="95"/>
      <c r="Y8" s="95"/>
      <c r="Z8" s="95"/>
      <c r="AB8" s="26"/>
      <c r="AC8" s="26"/>
    </row>
    <row r="9" spans="1:31" ht="46.5">
      <c r="A9" s="58">
        <v>7</v>
      </c>
      <c r="B9" s="24" t="s">
        <v>186</v>
      </c>
      <c r="F9" s="25"/>
      <c r="G9" s="25"/>
      <c r="H9" s="25"/>
      <c r="I9" s="25"/>
      <c r="J9" s="56" t="s">
        <v>103</v>
      </c>
      <c r="K9" s="56" t="s">
        <v>55</v>
      </c>
      <c r="L9" s="52" t="s">
        <v>144</v>
      </c>
      <c r="M9" s="59" t="s">
        <v>200</v>
      </c>
      <c r="N9" s="66" t="s">
        <v>145</v>
      </c>
      <c r="O9" s="95"/>
      <c r="P9" s="95"/>
      <c r="Q9" s="95"/>
      <c r="R9" s="95"/>
      <c r="S9" s="95"/>
      <c r="T9" s="95"/>
      <c r="U9" s="95"/>
      <c r="V9" s="95"/>
      <c r="W9" s="95"/>
      <c r="X9" s="95"/>
      <c r="Y9" s="95"/>
      <c r="Z9" s="95"/>
      <c r="AB9" s="26"/>
      <c r="AC9" s="26"/>
    </row>
    <row r="10" spans="1:31" ht="46.5">
      <c r="A10" s="58">
        <v>8</v>
      </c>
      <c r="B10" s="54" t="s">
        <v>105</v>
      </c>
      <c r="C10" s="59"/>
      <c r="D10" s="59"/>
      <c r="E10" s="59"/>
      <c r="F10" s="59"/>
      <c r="G10" s="59"/>
      <c r="H10" s="59"/>
      <c r="I10" s="59"/>
      <c r="J10" s="56" t="s">
        <v>103</v>
      </c>
      <c r="K10" s="56" t="s">
        <v>55</v>
      </c>
      <c r="L10" s="52" t="s">
        <v>144</v>
      </c>
      <c r="M10" s="53"/>
      <c r="N10" s="66" t="s">
        <v>145</v>
      </c>
      <c r="O10" s="95"/>
      <c r="P10" s="95"/>
      <c r="Q10" s="95"/>
      <c r="R10" s="95"/>
      <c r="S10" s="95"/>
      <c r="T10" s="95"/>
      <c r="U10" s="95"/>
      <c r="V10" s="95"/>
      <c r="W10" s="95"/>
      <c r="X10" s="95"/>
      <c r="Y10" s="95"/>
      <c r="Z10" s="95"/>
      <c r="AB10" s="57">
        <f>IF(F11=$J$1,1,0)</f>
        <v>0</v>
      </c>
      <c r="AC10" s="57">
        <f>IF(G11=$J$1,1,0)</f>
        <v>0</v>
      </c>
      <c r="AD10" s="57">
        <f>IF(H11=$J$1,1,0)</f>
        <v>0</v>
      </c>
      <c r="AE10" s="57">
        <f>IF(I11=$J$1,1,0)</f>
        <v>0</v>
      </c>
    </row>
    <row r="11" spans="1:31" ht="47">
      <c r="A11" s="58">
        <v>9</v>
      </c>
      <c r="B11" s="24" t="s">
        <v>295</v>
      </c>
      <c r="C11" s="26" t="s">
        <v>296</v>
      </c>
      <c r="D11" s="26" t="s">
        <v>296</v>
      </c>
      <c r="E11" s="26" t="s">
        <v>296</v>
      </c>
      <c r="F11" s="59" t="str">
        <f>IF((MAX('Fill This Data'!$C$15)+'Fill This Data'!$D$54*25+'Fill This Data'!$E$54*30+'Fill This Data'!$F$54*35+'Fill This Data'!$G$54*45+'Fill This Data'!$H$54*45)&lt;70,$K$1,$J$1)</f>
        <v>fail</v>
      </c>
      <c r="G11" s="59" t="str">
        <f>IF((MAX('Fill This Data'!$D$15)+'Fill This Data'!$D$54*25+'Fill This Data'!$E$54*30+'Fill This Data'!$F$54*35+'Fill This Data'!$G$54*45+'Fill This Data'!$H$54*45)&lt;70,$K$1,$J$1)</f>
        <v>fail</v>
      </c>
      <c r="H11" s="59" t="str">
        <f>IF((MAX('Fill This Data'!$E$15)+'Fill This Data'!$D$54*25+'Fill This Data'!$E$54*30+'Fill This Data'!$F$54*35+'Fill This Data'!$G$54*37.5+'Fill This Data'!$H$54*37.5)&lt;70,$K$1,$J$1)</f>
        <v>fail</v>
      </c>
      <c r="I11" s="59" t="str">
        <f>IF((MAX('Fill This Data'!$F$15)+'Fill This Data'!$D$54*18+'Fill This Data'!$E$54*22+'Fill This Data'!$F$54*38+'Fill This Data'!$G$54*52+'Fill This Data'!$H$54*52)&lt;92,$K$1,$J$1)</f>
        <v>fail</v>
      </c>
      <c r="J11" s="56" t="s">
        <v>287</v>
      </c>
      <c r="K11" s="24" t="str">
        <f>IF(SUM(L1:O1)=4,$P$1,$Q$1)</f>
        <v>no call</v>
      </c>
      <c r="L11" s="52" t="s">
        <v>144</v>
      </c>
      <c r="M11" s="53" t="s">
        <v>121</v>
      </c>
      <c r="N11" s="66" t="s">
        <v>145</v>
      </c>
      <c r="O11" s="319" t="e" vm="12">
        <v>#VALUE!</v>
      </c>
      <c r="P11" s="319"/>
      <c r="Q11" s="319"/>
      <c r="R11" s="319"/>
      <c r="S11" s="319"/>
      <c r="T11" s="319"/>
      <c r="U11" s="319"/>
      <c r="V11" s="319"/>
      <c r="W11" s="95"/>
      <c r="X11" s="95"/>
      <c r="Y11" s="95"/>
      <c r="Z11" s="95"/>
      <c r="AB11" s="26"/>
      <c r="AC11" s="26"/>
    </row>
    <row r="12" spans="1:31" ht="46.5">
      <c r="A12" s="58">
        <v>10</v>
      </c>
      <c r="B12" s="24" t="s">
        <v>106</v>
      </c>
      <c r="C12" s="26" t="s">
        <v>296</v>
      </c>
      <c r="D12" s="26" t="s">
        <v>296</v>
      </c>
      <c r="E12" s="26" t="s">
        <v>296</v>
      </c>
      <c r="F12" s="59" t="str">
        <f>$F$11</f>
        <v>fail</v>
      </c>
      <c r="G12" s="59" t="str">
        <f>$G$11</f>
        <v>fail</v>
      </c>
      <c r="H12" s="59" t="str">
        <f>$H$11</f>
        <v>fail</v>
      </c>
      <c r="I12" s="59" t="str">
        <f>$I$11</f>
        <v>fail</v>
      </c>
      <c r="J12" s="56" t="s">
        <v>287</v>
      </c>
      <c r="K12" s="25" t="str">
        <f>$K$11</f>
        <v>no call</v>
      </c>
      <c r="L12" s="52" t="s">
        <v>144</v>
      </c>
      <c r="M12" s="53" t="s">
        <v>121</v>
      </c>
      <c r="N12" s="66" t="s">
        <v>145</v>
      </c>
      <c r="O12" s="319"/>
      <c r="P12" s="319"/>
      <c r="Q12" s="319"/>
      <c r="R12" s="319"/>
      <c r="S12" s="319"/>
      <c r="T12" s="319"/>
      <c r="U12" s="319"/>
      <c r="V12" s="319"/>
      <c r="W12" s="95"/>
      <c r="X12" s="95"/>
      <c r="Y12" s="95"/>
      <c r="Z12" s="95"/>
    </row>
    <row r="13" spans="1:31" ht="47">
      <c r="A13" s="58">
        <v>11</v>
      </c>
      <c r="B13" s="24" t="s">
        <v>108</v>
      </c>
      <c r="C13" s="26" t="s">
        <v>296</v>
      </c>
      <c r="D13" s="26" t="s">
        <v>296</v>
      </c>
      <c r="E13" s="26" t="s">
        <v>296</v>
      </c>
      <c r="F13" s="59" t="str">
        <f t="shared" ref="F13:F20" si="5">$F$11</f>
        <v>fail</v>
      </c>
      <c r="G13" s="59" t="str">
        <f t="shared" ref="G13:G20" si="6">$G$11</f>
        <v>fail</v>
      </c>
      <c r="H13" s="59" t="str">
        <f t="shared" ref="H13:H20" si="7">$H$11</f>
        <v>fail</v>
      </c>
      <c r="I13" s="59" t="str">
        <f t="shared" ref="I13:I20" si="8">$I$11</f>
        <v>fail</v>
      </c>
      <c r="J13" s="56" t="s">
        <v>287</v>
      </c>
      <c r="K13" s="25" t="str">
        <f t="shared" ref="K13:K20" si="9">$K$11</f>
        <v>no call</v>
      </c>
      <c r="L13" s="52" t="s">
        <v>144</v>
      </c>
      <c r="M13" s="53" t="s">
        <v>121</v>
      </c>
      <c r="N13" s="66" t="s">
        <v>145</v>
      </c>
      <c r="O13" s="319"/>
      <c r="P13" s="319"/>
      <c r="Q13" s="319"/>
      <c r="R13" s="319"/>
      <c r="S13" s="319"/>
      <c r="T13" s="319"/>
      <c r="U13" s="319"/>
      <c r="V13" s="319"/>
      <c r="W13" s="95"/>
      <c r="X13" s="95"/>
      <c r="Y13" s="95"/>
      <c r="Z13" s="95"/>
      <c r="AB13" s="57" t="s">
        <v>12</v>
      </c>
      <c r="AC13" s="57" t="s">
        <v>110</v>
      </c>
      <c r="AD13" s="57"/>
      <c r="AE13" s="57"/>
    </row>
    <row r="14" spans="1:31" ht="46.5">
      <c r="A14" s="58">
        <v>12</v>
      </c>
      <c r="B14" s="24" t="s">
        <v>63</v>
      </c>
      <c r="C14" s="26" t="s">
        <v>296</v>
      </c>
      <c r="D14" s="26" t="s">
        <v>296</v>
      </c>
      <c r="E14" s="26" t="s">
        <v>296</v>
      </c>
      <c r="F14" s="59" t="str">
        <f t="shared" si="5"/>
        <v>fail</v>
      </c>
      <c r="G14" s="59" t="str">
        <f t="shared" si="6"/>
        <v>fail</v>
      </c>
      <c r="H14" s="59" t="str">
        <f t="shared" si="7"/>
        <v>fail</v>
      </c>
      <c r="I14" s="59" t="str">
        <f t="shared" si="8"/>
        <v>fail</v>
      </c>
      <c r="J14" s="56" t="s">
        <v>287</v>
      </c>
      <c r="K14" s="25" t="str">
        <f t="shared" si="9"/>
        <v>no call</v>
      </c>
      <c r="L14" s="52" t="s">
        <v>144</v>
      </c>
      <c r="M14" s="53" t="s">
        <v>121</v>
      </c>
      <c r="N14" s="66" t="s">
        <v>145</v>
      </c>
      <c r="O14" s="319"/>
      <c r="P14" s="319"/>
      <c r="Q14" s="319"/>
      <c r="R14" s="319"/>
      <c r="S14" s="319"/>
      <c r="T14" s="319"/>
      <c r="U14" s="319"/>
      <c r="V14" s="319"/>
      <c r="W14" s="95"/>
      <c r="X14" s="95"/>
      <c r="Y14" s="95"/>
      <c r="Z14" s="95"/>
      <c r="AB14" s="26"/>
      <c r="AC14" s="26"/>
    </row>
    <row r="15" spans="1:31" ht="46.5">
      <c r="A15" s="58">
        <v>13</v>
      </c>
      <c r="B15" s="24" t="s">
        <v>107</v>
      </c>
      <c r="C15" s="26" t="s">
        <v>296</v>
      </c>
      <c r="D15" s="26" t="s">
        <v>296</v>
      </c>
      <c r="E15" s="26" t="s">
        <v>296</v>
      </c>
      <c r="F15" s="59" t="str">
        <f t="shared" si="5"/>
        <v>fail</v>
      </c>
      <c r="G15" s="59" t="str">
        <f t="shared" si="6"/>
        <v>fail</v>
      </c>
      <c r="H15" s="59" t="str">
        <f t="shared" si="7"/>
        <v>fail</v>
      </c>
      <c r="I15" s="59" t="str">
        <f t="shared" si="8"/>
        <v>fail</v>
      </c>
      <c r="J15" s="56" t="s">
        <v>287</v>
      </c>
      <c r="K15" s="25" t="str">
        <f t="shared" si="9"/>
        <v>no call</v>
      </c>
      <c r="L15" s="52" t="s">
        <v>144</v>
      </c>
      <c r="M15" s="53" t="s">
        <v>121</v>
      </c>
      <c r="N15" s="66" t="s">
        <v>145</v>
      </c>
      <c r="O15" s="319"/>
      <c r="P15" s="319"/>
      <c r="Q15" s="319"/>
      <c r="R15" s="319"/>
      <c r="S15" s="319"/>
      <c r="T15" s="319"/>
      <c r="U15" s="319"/>
      <c r="V15" s="319"/>
      <c r="W15" s="95"/>
      <c r="X15" s="95"/>
      <c r="Y15" s="95"/>
      <c r="Z15" s="95"/>
      <c r="AB15" s="26"/>
      <c r="AC15" s="26"/>
    </row>
    <row r="16" spans="1:31" ht="46.5">
      <c r="A16" s="58">
        <v>14</v>
      </c>
      <c r="B16" s="24" t="s">
        <v>303</v>
      </c>
      <c r="C16" s="26" t="s">
        <v>296</v>
      </c>
      <c r="D16" s="26" t="s">
        <v>296</v>
      </c>
      <c r="E16" s="26" t="s">
        <v>296</v>
      </c>
      <c r="F16" s="59" t="str">
        <f t="shared" si="5"/>
        <v>fail</v>
      </c>
      <c r="G16" s="59" t="str">
        <f t="shared" si="6"/>
        <v>fail</v>
      </c>
      <c r="H16" s="59" t="str">
        <f t="shared" si="7"/>
        <v>fail</v>
      </c>
      <c r="I16" s="59" t="str">
        <f t="shared" si="8"/>
        <v>fail</v>
      </c>
      <c r="J16" s="56" t="s">
        <v>287</v>
      </c>
      <c r="K16" s="25" t="str">
        <f t="shared" si="9"/>
        <v>no call</v>
      </c>
      <c r="L16" s="52" t="s">
        <v>144</v>
      </c>
      <c r="M16" s="53" t="s">
        <v>121</v>
      </c>
      <c r="N16" s="66" t="s">
        <v>145</v>
      </c>
      <c r="O16" s="95"/>
      <c r="P16" s="95"/>
      <c r="Q16" s="95"/>
      <c r="R16" s="95"/>
      <c r="S16" s="95"/>
      <c r="T16" s="95"/>
      <c r="U16" s="95"/>
      <c r="V16" s="95"/>
      <c r="W16" s="95"/>
      <c r="X16" s="95"/>
      <c r="Y16" s="95"/>
      <c r="Z16" s="95"/>
      <c r="AB16" s="26"/>
      <c r="AC16" s="26"/>
    </row>
    <row r="17" spans="1:37" ht="46.5">
      <c r="A17" s="58">
        <v>15</v>
      </c>
      <c r="B17" s="24" t="s">
        <v>77</v>
      </c>
      <c r="C17" s="26" t="s">
        <v>296</v>
      </c>
      <c r="D17" s="26" t="s">
        <v>296</v>
      </c>
      <c r="E17" s="26" t="s">
        <v>296</v>
      </c>
      <c r="F17" s="59" t="str">
        <f t="shared" si="5"/>
        <v>fail</v>
      </c>
      <c r="G17" s="59" t="str">
        <f t="shared" si="6"/>
        <v>fail</v>
      </c>
      <c r="H17" s="59" t="str">
        <f t="shared" si="7"/>
        <v>fail</v>
      </c>
      <c r="I17" s="59" t="str">
        <f t="shared" si="8"/>
        <v>fail</v>
      </c>
      <c r="J17" s="56" t="s">
        <v>287</v>
      </c>
      <c r="K17" s="25" t="str">
        <f t="shared" si="9"/>
        <v>no call</v>
      </c>
      <c r="L17" s="52" t="s">
        <v>144</v>
      </c>
      <c r="M17" s="53" t="s">
        <v>121</v>
      </c>
      <c r="N17" s="66" t="s">
        <v>145</v>
      </c>
      <c r="O17" s="319" t="e" vm="13">
        <v>#VALUE!</v>
      </c>
      <c r="P17" s="319"/>
      <c r="Q17" s="319"/>
      <c r="R17" s="319"/>
      <c r="S17" s="319"/>
      <c r="T17" s="319"/>
      <c r="U17" s="319"/>
      <c r="V17" s="319"/>
      <c r="W17" s="95"/>
      <c r="X17" s="95"/>
      <c r="Y17" s="95"/>
      <c r="Z17" s="95"/>
      <c r="AB17" s="26"/>
      <c r="AC17" s="26"/>
    </row>
    <row r="18" spans="1:37" ht="46.5">
      <c r="A18" s="58">
        <v>16</v>
      </c>
      <c r="B18" s="24" t="s">
        <v>297</v>
      </c>
      <c r="C18" s="26" t="s">
        <v>296</v>
      </c>
      <c r="D18" s="26" t="s">
        <v>296</v>
      </c>
      <c r="E18" s="26" t="s">
        <v>296</v>
      </c>
      <c r="F18" s="59" t="str">
        <f t="shared" si="5"/>
        <v>fail</v>
      </c>
      <c r="G18" s="59" t="str">
        <f t="shared" si="6"/>
        <v>fail</v>
      </c>
      <c r="H18" s="59" t="str">
        <f t="shared" si="7"/>
        <v>fail</v>
      </c>
      <c r="I18" s="59" t="str">
        <f t="shared" si="8"/>
        <v>fail</v>
      </c>
      <c r="J18" s="56" t="s">
        <v>287</v>
      </c>
      <c r="K18" s="25" t="str">
        <f t="shared" si="9"/>
        <v>no call</v>
      </c>
      <c r="L18" s="52" t="s">
        <v>144</v>
      </c>
      <c r="M18" s="53" t="s">
        <v>121</v>
      </c>
      <c r="N18" s="66" t="s">
        <v>145</v>
      </c>
      <c r="O18" s="319"/>
      <c r="P18" s="319"/>
      <c r="Q18" s="319"/>
      <c r="R18" s="319"/>
      <c r="S18" s="319"/>
      <c r="T18" s="319"/>
      <c r="U18" s="319"/>
      <c r="V18" s="319"/>
      <c r="W18" s="95"/>
      <c r="X18" s="95"/>
      <c r="Y18" s="95"/>
      <c r="Z18" s="95"/>
      <c r="AB18" s="26"/>
      <c r="AC18" s="26"/>
    </row>
    <row r="19" spans="1:37" ht="49" customHeight="1">
      <c r="A19" s="58">
        <v>17</v>
      </c>
      <c r="B19" s="24" t="s">
        <v>299</v>
      </c>
      <c r="C19" s="26" t="s">
        <v>296</v>
      </c>
      <c r="D19" s="26" t="s">
        <v>296</v>
      </c>
      <c r="E19" s="26" t="s">
        <v>296</v>
      </c>
      <c r="F19" s="59" t="str">
        <f t="shared" si="5"/>
        <v>fail</v>
      </c>
      <c r="G19" s="59" t="str">
        <f t="shared" si="6"/>
        <v>fail</v>
      </c>
      <c r="H19" s="59" t="str">
        <f t="shared" si="7"/>
        <v>fail</v>
      </c>
      <c r="I19" s="59" t="str">
        <f t="shared" si="8"/>
        <v>fail</v>
      </c>
      <c r="J19" s="56" t="s">
        <v>287</v>
      </c>
      <c r="K19" s="25" t="str">
        <f t="shared" si="9"/>
        <v>no call</v>
      </c>
      <c r="L19" s="52" t="s">
        <v>144</v>
      </c>
      <c r="M19" s="53" t="s">
        <v>121</v>
      </c>
      <c r="N19" s="66" t="s">
        <v>145</v>
      </c>
      <c r="O19" s="319"/>
      <c r="P19" s="319"/>
      <c r="Q19" s="319"/>
      <c r="R19" s="319"/>
      <c r="S19" s="319"/>
      <c r="T19" s="319"/>
      <c r="U19" s="319"/>
      <c r="V19" s="319"/>
      <c r="W19" s="95"/>
      <c r="X19" s="95"/>
      <c r="Y19" s="95"/>
      <c r="Z19" s="95"/>
      <c r="AB19" s="57">
        <f t="shared" ref="AB19:AE19" si="10">IF(F20=$J$1,1,0)</f>
        <v>0</v>
      </c>
      <c r="AC19" s="57">
        <f t="shared" si="10"/>
        <v>0</v>
      </c>
      <c r="AD19" s="57">
        <f t="shared" si="10"/>
        <v>0</v>
      </c>
      <c r="AE19" s="57">
        <f t="shared" si="10"/>
        <v>0</v>
      </c>
      <c r="AF19" s="97"/>
      <c r="AG19" s="97"/>
    </row>
    <row r="20" spans="1:37" ht="49" customHeight="1">
      <c r="A20" s="58">
        <v>18</v>
      </c>
      <c r="B20" s="24" t="s">
        <v>300</v>
      </c>
      <c r="C20" s="26" t="s">
        <v>296</v>
      </c>
      <c r="D20" s="26" t="s">
        <v>296</v>
      </c>
      <c r="E20" s="26" t="s">
        <v>296</v>
      </c>
      <c r="F20" s="59" t="str">
        <f t="shared" si="5"/>
        <v>fail</v>
      </c>
      <c r="G20" s="59" t="str">
        <f t="shared" si="6"/>
        <v>fail</v>
      </c>
      <c r="H20" s="59" t="str">
        <f t="shared" si="7"/>
        <v>fail</v>
      </c>
      <c r="I20" s="59" t="str">
        <f t="shared" si="8"/>
        <v>fail</v>
      </c>
      <c r="J20" s="56" t="s">
        <v>287</v>
      </c>
      <c r="K20" s="25" t="str">
        <f t="shared" si="9"/>
        <v>no call</v>
      </c>
      <c r="L20" s="52" t="s">
        <v>144</v>
      </c>
      <c r="M20" s="53" t="s">
        <v>121</v>
      </c>
      <c r="N20" s="66" t="s">
        <v>145</v>
      </c>
      <c r="O20" s="319"/>
      <c r="P20" s="319"/>
      <c r="Q20" s="319"/>
      <c r="R20" s="319"/>
      <c r="S20" s="319"/>
      <c r="T20" s="319"/>
      <c r="U20" s="319"/>
      <c r="V20" s="319"/>
      <c r="W20" s="95"/>
      <c r="X20" s="95"/>
      <c r="Y20" s="95"/>
      <c r="Z20" s="95"/>
      <c r="AB20" s="57">
        <f>IF(F25=$J$1,1,0)</f>
        <v>0</v>
      </c>
      <c r="AC20" s="57">
        <f>IF(G25=$J$1,1,0)</f>
        <v>0</v>
      </c>
      <c r="AD20" s="57">
        <f>IF(H25=$J$1,1,0)</f>
        <v>0</v>
      </c>
      <c r="AE20" s="57">
        <f>IF(I25=$J$1,1,0)</f>
        <v>0</v>
      </c>
      <c r="AF20" s="97"/>
      <c r="AG20" s="97"/>
    </row>
    <row r="21" spans="1:37" ht="49" customHeight="1">
      <c r="A21" s="58">
        <v>19</v>
      </c>
      <c r="B21" s="269" t="s">
        <v>301</v>
      </c>
      <c r="C21" s="26" t="s">
        <v>298</v>
      </c>
      <c r="D21" s="26" t="s">
        <v>298</v>
      </c>
      <c r="E21" s="26" t="s">
        <v>298</v>
      </c>
      <c r="F21" s="59" t="str">
        <f>IF(SUM(Table001__Page_1[VARC 2])=1,$J$1,$K$1)</f>
        <v>fail</v>
      </c>
      <c r="G21" s="59" t="str">
        <f>IF(SUM(Table001__Page_1[LRDI 3])=1,$J$1,$K$1)</f>
        <v>fail</v>
      </c>
      <c r="H21" s="59" t="str">
        <f>IF(SUM(Table001__Page_1[QA 4])=1,$J$1,$K$1)</f>
        <v>fail</v>
      </c>
      <c r="I21" s="59" t="str">
        <f>IF(SUM(Table001__Page_1[OA 5])=1,$J$1,$K$1)</f>
        <v>fail</v>
      </c>
      <c r="J21" s="56" t="s">
        <v>287</v>
      </c>
      <c r="K21" s="25" t="str">
        <f>IF(SUM(Table001__Page_1[[VARC 2]:[OA 5]])=4,$P$1,$Q$1)</f>
        <v>no call</v>
      </c>
      <c r="L21" s="52" t="s">
        <v>144</v>
      </c>
      <c r="M21" s="53" t="s">
        <v>121</v>
      </c>
      <c r="N21" s="66" t="s">
        <v>145</v>
      </c>
      <c r="O21" s="319"/>
      <c r="P21" s="319"/>
      <c r="Q21" s="319"/>
      <c r="R21" s="319"/>
      <c r="S21" s="319"/>
      <c r="T21" s="319"/>
      <c r="U21" s="319"/>
      <c r="V21" s="319"/>
      <c r="W21" s="95"/>
      <c r="X21" s="95"/>
      <c r="Y21" s="95"/>
      <c r="Z21" s="95"/>
      <c r="AB21" s="57"/>
      <c r="AC21" s="57"/>
      <c r="AD21" s="57"/>
      <c r="AE21" s="57"/>
      <c r="AF21" s="97"/>
      <c r="AG21" s="97"/>
    </row>
    <row r="22" spans="1:37" ht="49" customHeight="1">
      <c r="A22" s="58">
        <v>20</v>
      </c>
      <c r="B22" s="269" t="s">
        <v>302</v>
      </c>
      <c r="C22" s="26" t="s">
        <v>298</v>
      </c>
      <c r="D22" s="26" t="s">
        <v>298</v>
      </c>
      <c r="E22" s="26" t="s">
        <v>298</v>
      </c>
      <c r="F22" s="59" t="str">
        <f>IF(SUM(Table001__Page_1[VARC 2])=1,$J$1,$K$1)</f>
        <v>fail</v>
      </c>
      <c r="G22" s="59" t="str">
        <f>IF(SUM(Table001__Page_1[LRDI 3])=1,$J$1,$K$1)</f>
        <v>fail</v>
      </c>
      <c r="H22" s="59" t="str">
        <f>IF(SUM(Table001__Page_1[QA 4])=1,$J$1,$K$1)</f>
        <v>fail</v>
      </c>
      <c r="I22" s="59" t="str">
        <f>IF(SUM(Table001__Page_1[OA 5])=1,$J$1,$K$1)</f>
        <v>fail</v>
      </c>
      <c r="J22" s="56" t="s">
        <v>287</v>
      </c>
      <c r="K22" s="25" t="str">
        <f>IF(SUM(Table001__Page_1[[VARC 2]:[OA 5]])=4,$P$1,$Q$1)</f>
        <v>no call</v>
      </c>
      <c r="L22" s="52" t="s">
        <v>144</v>
      </c>
      <c r="M22" s="53" t="s">
        <v>121</v>
      </c>
      <c r="N22" s="66" t="s">
        <v>145</v>
      </c>
      <c r="O22" s="319"/>
      <c r="P22" s="319"/>
      <c r="Q22" s="319"/>
      <c r="R22" s="319"/>
      <c r="S22" s="319"/>
      <c r="T22" s="319"/>
      <c r="U22" s="319"/>
      <c r="V22" s="319"/>
      <c r="W22" s="95"/>
      <c r="X22" s="95"/>
      <c r="Y22" s="95"/>
      <c r="Z22" s="95"/>
      <c r="AB22" s="57"/>
      <c r="AC22" s="57"/>
      <c r="AD22" s="57"/>
      <c r="AE22" s="57"/>
      <c r="AF22" s="97"/>
      <c r="AG22" s="97"/>
    </row>
    <row r="23" spans="1:37" ht="49" customHeight="1">
      <c r="A23" s="58">
        <v>21</v>
      </c>
      <c r="B23" s="270" t="s">
        <v>304</v>
      </c>
      <c r="C23" s="26" t="s">
        <v>115</v>
      </c>
      <c r="D23" s="26" t="s">
        <v>115</v>
      </c>
      <c r="E23" s="26" t="s">
        <v>115</v>
      </c>
      <c r="F23" s="59" t="str">
        <f>IF('Fill This Data'!$C$54*'Fill This Data'!$D$46=1,IF((MAX('Fill This Data'!$C$15)+'Fill This Data'!$D$54*25+'Fill This Data'!$E$54*30+'Fill This Data'!$F$54*35+'Fill This Data'!$G$54*45+'Fill This Data'!$H$54*45)&lt;65,$K$1,$J$1),IF((MAX('Fill This Data'!$C$15)+'Fill This Data'!$D$54*25+'Fill This Data'!$E$54*30+'Fill This Data'!$F$54*35+'Fill This Data'!$G$54*45+'Fill This Data'!$H$54*45)&lt;70,$K$1,$J$1))</f>
        <v>fail</v>
      </c>
      <c r="G23" s="59" t="str">
        <f>IF('Fill This Data'!$C$54*'Fill This Data'!$D$46=1,IF((MAX('Fill This Data'!$D$15)+'Fill This Data'!$D$54*25+'Fill This Data'!$E$54*30+'Fill This Data'!$F$54*35+'Fill This Data'!$G$54*45+'Fill This Data'!$H$54*45)&lt;65,$K$1,$J$1),IF((MAX('Fill This Data'!$D$15)+'Fill This Data'!$D$54*25+'Fill This Data'!$E$54*30+'Fill This Data'!$F$54*35+'Fill This Data'!$G$54*45+'Fill This Data'!$H$54*45)&lt;70,$K$1,$J$1))</f>
        <v>fail</v>
      </c>
      <c r="H23" s="59" t="str">
        <f>IF('Fill This Data'!$C$54*'Fill This Data'!$D$46=1,IF((MAX('Fill This Data'!$E$15)+'Fill This Data'!$D$54*25+'Fill This Data'!$E$54*30+'Fill This Data'!$F$54*35+'Fill This Data'!$G$54*37.5+'Fill This Data'!$H$54*37.5)&lt;65,$K$1,$J$1),IF((MAX('Fill This Data'!$E$15)+'Fill This Data'!$D$54*25+'Fill This Data'!$E$54*30+'Fill This Data'!$F$54*35+'Fill This Data'!$G$54*37.5+'Fill This Data'!$H$54*37.5)&lt;70,$K$1,$J$1))</f>
        <v>fail</v>
      </c>
      <c r="I23" s="59" t="str">
        <f>IF('Fill This Data'!$C$54*'Fill This Data'!$D$46=1,IF((MAX('Fill This Data'!$F$15)+'Fill This Data'!$D$54*18+'Fill This Data'!$E$54*22+'Fill This Data'!$F$54*38+'Fill This Data'!$G$54*52+'Fill This Data'!$H$54*52)&lt;80,$K$1,$J$1),IF((MAX('Fill This Data'!$F$15)+'Fill This Data'!$D$54*18+'Fill This Data'!$E$54*22+'Fill This Data'!$F$54*38+'Fill This Data'!$G$54*52+'Fill This Data'!$H$54*52)&lt;92,$K$1,$J$1))</f>
        <v>fail</v>
      </c>
      <c r="J23" s="56" t="s">
        <v>287</v>
      </c>
      <c r="K23" s="24" t="str">
        <f>IF(SUM(R1:U1)=4,$P$1,$Q$1)</f>
        <v>no call</v>
      </c>
      <c r="L23" s="52"/>
      <c r="M23" s="53"/>
      <c r="N23" s="66"/>
      <c r="O23" s="319"/>
      <c r="P23" s="319"/>
      <c r="Q23" s="319"/>
      <c r="R23" s="319"/>
      <c r="S23" s="319"/>
      <c r="T23" s="319"/>
      <c r="U23" s="319"/>
      <c r="V23" s="319"/>
      <c r="W23" s="95"/>
      <c r="X23" s="95"/>
      <c r="Y23" s="95"/>
      <c r="Z23" s="95"/>
      <c r="AB23" s="57"/>
      <c r="AC23" s="57"/>
      <c r="AD23" s="57"/>
      <c r="AE23" s="57"/>
      <c r="AF23" s="97"/>
      <c r="AG23" s="97"/>
    </row>
    <row r="24" spans="1:37" ht="49" customHeight="1">
      <c r="A24" s="58">
        <v>22</v>
      </c>
      <c r="B24" s="270" t="s">
        <v>305</v>
      </c>
      <c r="C24" s="26" t="s">
        <v>115</v>
      </c>
      <c r="D24" s="26" t="s">
        <v>115</v>
      </c>
      <c r="E24" s="26" t="s">
        <v>115</v>
      </c>
      <c r="F24" s="59" t="str">
        <f>IF('Fill This Data'!$C$54*'Fill This Data'!C60&gt;1,IF((MAX('Fill This Data'!$C$15)+'Fill This Data'!$D$54*25+'Fill This Data'!$E$54*30+'Fill This Data'!$F$54*35+'Fill This Data'!$G$54*45+'Fill This Data'!$H$54*45)&lt;65,$K$1,$J$1),IF((MAX('Fill This Data'!$C$15)+'Fill This Data'!$D$54*25+'Fill This Data'!$E$54*30+'Fill This Data'!$F$54*35+'Fill This Data'!$G$54*45+'Fill This Data'!$H$54*45)&lt;70,$K$1,$J$1))</f>
        <v>fail</v>
      </c>
      <c r="G24" s="59" t="str">
        <f>IF('Fill This Data'!$C$54*'Fill This Data'!C60&gt;1,IF((MAX('Fill This Data'!$D$15)+'Fill This Data'!$D$54*25+'Fill This Data'!$E$54*30+'Fill This Data'!$F$54*35+'Fill This Data'!$G$54*45+'Fill This Data'!$H$54*45)&lt;65,$K$1,$J$1),IF((MAX('Fill This Data'!$D$15)+'Fill This Data'!$D$54*25+'Fill This Data'!$E$54*30+'Fill This Data'!$F$54*35+'Fill This Data'!$G$54*45+'Fill This Data'!$H$54*45)&lt;70,$K$1,$J$1))</f>
        <v>fail</v>
      </c>
      <c r="H24" s="59" t="str">
        <f>IF('Fill This Data'!$C$54*'Fill This Data'!C60&gt;1,IF((MAX('Fill This Data'!$E$15)+'Fill This Data'!$D$54*25+'Fill This Data'!$E$54*30+'Fill This Data'!$F$54*35+'Fill This Data'!$G$54*37.5+'Fill This Data'!$H$54*37.5)&lt;65,$K$1,$J$1),IF((MAX('Fill This Data'!$E$15)+'Fill This Data'!$D$54*25+'Fill This Data'!$E$54*30+'Fill This Data'!$F$54*35+'Fill This Data'!$G$54*37.5+'Fill This Data'!$H$54*37.5)&lt;70,$K$1,$J$1))</f>
        <v>fail</v>
      </c>
      <c r="I24" s="59" t="str">
        <f>IF('Fill This Data'!$C$54*'Fill This Data'!C60&gt;1,IF((MAX('Fill This Data'!$F$15)+'Fill This Data'!$D$54*18+'Fill This Data'!$E$54*22+'Fill This Data'!$F$54*38+'Fill This Data'!$G$54*52+'Fill This Data'!$H$54*52)&lt;80,$K$1,$J$1),IF((MAX('Fill This Data'!$F$15)+'Fill This Data'!$D$54*18+'Fill This Data'!$E$54*22+'Fill This Data'!$F$54*38+'Fill This Data'!$G$54*52+'Fill This Data'!$H$54*52)&lt;92,$K$1,$J$1))</f>
        <v>fail</v>
      </c>
      <c r="J24" s="56" t="s">
        <v>287</v>
      </c>
      <c r="K24" s="24" t="str">
        <f>IF(SUM(R2:U2)=4,$P$1,$Q$1)</f>
        <v>no call</v>
      </c>
      <c r="L24" s="52"/>
      <c r="M24" s="53"/>
      <c r="N24" s="66"/>
      <c r="O24" s="319"/>
      <c r="P24" s="319"/>
      <c r="Q24" s="319"/>
      <c r="R24" s="319"/>
      <c r="S24" s="319"/>
      <c r="T24" s="319"/>
      <c r="U24" s="319"/>
      <c r="V24" s="319"/>
      <c r="W24" s="95"/>
      <c r="X24" s="95"/>
      <c r="Y24" s="95"/>
      <c r="Z24" s="95"/>
      <c r="AB24" s="57"/>
      <c r="AC24" s="57"/>
      <c r="AD24" s="57"/>
      <c r="AE24" s="57"/>
      <c r="AF24" s="97"/>
      <c r="AG24" s="97"/>
    </row>
    <row r="25" spans="1:37" ht="49" customHeight="1">
      <c r="A25" s="58">
        <v>23</v>
      </c>
      <c r="B25" s="24" t="s">
        <v>294</v>
      </c>
      <c r="C25" s="59"/>
      <c r="D25" s="59"/>
      <c r="E25" s="59"/>
      <c r="F25" s="59"/>
      <c r="G25" s="59"/>
      <c r="H25" s="59"/>
      <c r="I25" s="59"/>
      <c r="J25" s="56" t="s">
        <v>103</v>
      </c>
      <c r="K25" s="56" t="s">
        <v>55</v>
      </c>
      <c r="L25" s="52" t="s">
        <v>144</v>
      </c>
      <c r="M25" s="53" t="s">
        <v>121</v>
      </c>
      <c r="N25" s="66" t="s">
        <v>145</v>
      </c>
      <c r="O25" s="319"/>
      <c r="P25" s="319"/>
      <c r="Q25" s="319"/>
      <c r="R25" s="319"/>
      <c r="S25" s="319"/>
      <c r="T25" s="319"/>
      <c r="U25" s="319"/>
      <c r="V25" s="319"/>
      <c r="W25" s="95"/>
      <c r="X25" s="95"/>
      <c r="Y25" s="95"/>
      <c r="Z25" s="95"/>
      <c r="AB25" s="26"/>
      <c r="AC25" s="26"/>
    </row>
    <row r="26" spans="1:37" ht="46.5">
      <c r="A26" s="58">
        <v>24</v>
      </c>
      <c r="B26" s="24" t="s">
        <v>112</v>
      </c>
      <c r="C26" s="25"/>
      <c r="D26" s="25"/>
      <c r="E26" s="25"/>
      <c r="F26" s="25"/>
      <c r="G26" s="25"/>
      <c r="H26" s="25"/>
      <c r="I26" s="25"/>
      <c r="J26" s="56" t="s">
        <v>103</v>
      </c>
      <c r="K26" s="56" t="s">
        <v>55</v>
      </c>
      <c r="L26" s="52" t="s">
        <v>144</v>
      </c>
      <c r="M26" s="53" t="s">
        <v>121</v>
      </c>
      <c r="N26" s="66" t="s">
        <v>145</v>
      </c>
      <c r="O26" s="95"/>
      <c r="P26" s="95"/>
      <c r="Q26" s="95"/>
      <c r="R26" s="95"/>
      <c r="S26" s="95"/>
      <c r="T26" s="95"/>
      <c r="U26" s="95"/>
      <c r="V26" s="95"/>
      <c r="W26" s="95"/>
      <c r="X26" s="95"/>
      <c r="Y26" s="95"/>
      <c r="Z26" s="95"/>
      <c r="AB26" s="26"/>
      <c r="AC26" s="26"/>
    </row>
    <row r="27" spans="1:37" ht="46.5">
      <c r="A27" s="58">
        <v>25</v>
      </c>
      <c r="B27" s="24" t="s">
        <v>70</v>
      </c>
      <c r="C27" s="59"/>
      <c r="D27" s="59"/>
      <c r="E27" s="59"/>
      <c r="F27" s="59"/>
      <c r="G27" s="59"/>
      <c r="H27" s="59"/>
      <c r="I27" s="59"/>
      <c r="J27" s="56" t="s">
        <v>103</v>
      </c>
      <c r="K27" s="56" t="s">
        <v>55</v>
      </c>
      <c r="L27" s="52" t="s">
        <v>144</v>
      </c>
      <c r="M27" s="53" t="s">
        <v>121</v>
      </c>
      <c r="N27" s="66" t="s">
        <v>145</v>
      </c>
      <c r="O27" s="319" t="e" vm="14">
        <v>#VALUE!</v>
      </c>
      <c r="P27" s="319"/>
      <c r="Q27" s="319"/>
      <c r="R27" s="319"/>
      <c r="S27" s="319"/>
      <c r="T27" s="319"/>
      <c r="U27" s="319"/>
      <c r="V27" s="319"/>
      <c r="W27" s="95"/>
      <c r="X27" s="95"/>
      <c r="Y27" s="95"/>
      <c r="Z27" s="95"/>
      <c r="AB27" s="26"/>
      <c r="AC27" s="26"/>
    </row>
    <row r="28" spans="1:37" ht="46.5">
      <c r="A28" s="58">
        <v>26</v>
      </c>
      <c r="B28" s="24" t="s">
        <v>113</v>
      </c>
      <c r="C28" s="59"/>
      <c r="D28" s="59"/>
      <c r="E28" s="59"/>
      <c r="J28" s="56" t="s">
        <v>103</v>
      </c>
      <c r="K28" s="56" t="s">
        <v>55</v>
      </c>
      <c r="L28" s="52" t="s">
        <v>144</v>
      </c>
      <c r="M28" s="53" t="s">
        <v>121</v>
      </c>
      <c r="N28" s="66" t="s">
        <v>145</v>
      </c>
      <c r="O28" s="319"/>
      <c r="P28" s="319"/>
      <c r="Q28" s="319"/>
      <c r="R28" s="319"/>
      <c r="S28" s="319"/>
      <c r="T28" s="319"/>
      <c r="U28" s="319"/>
      <c r="V28" s="319"/>
      <c r="W28" s="95"/>
      <c r="X28" s="95"/>
      <c r="Y28" s="95"/>
      <c r="Z28" s="95"/>
      <c r="AB28" s="26"/>
      <c r="AC28" s="26"/>
    </row>
    <row r="29" spans="1:37" ht="46.5">
      <c r="A29" s="58">
        <v>27</v>
      </c>
      <c r="B29" s="24" t="s">
        <v>62</v>
      </c>
      <c r="C29" s="59"/>
      <c r="D29" s="59"/>
      <c r="E29" s="59"/>
      <c r="F29" s="59"/>
      <c r="G29" s="59"/>
      <c r="H29" s="59"/>
      <c r="I29" s="59"/>
      <c r="J29" s="56" t="s">
        <v>103</v>
      </c>
      <c r="K29" s="56" t="s">
        <v>55</v>
      </c>
      <c r="L29" s="52" t="s">
        <v>144</v>
      </c>
      <c r="M29" s="66" t="s">
        <v>55</v>
      </c>
      <c r="N29" s="66" t="s">
        <v>145</v>
      </c>
      <c r="O29" s="319"/>
      <c r="P29" s="319"/>
      <c r="Q29" s="319"/>
      <c r="R29" s="319"/>
      <c r="S29" s="319"/>
      <c r="T29" s="319"/>
      <c r="U29" s="319"/>
      <c r="V29" s="319"/>
      <c r="W29" s="95"/>
      <c r="X29" s="95"/>
      <c r="Y29" s="95"/>
      <c r="Z29" s="95"/>
      <c r="AB29" s="59"/>
      <c r="AC29" s="59"/>
      <c r="AD29" s="59"/>
      <c r="AE29" s="59"/>
      <c r="AF29" s="59"/>
      <c r="AG29" s="59"/>
      <c r="AH29" s="59"/>
      <c r="AI29" s="59"/>
      <c r="AJ29" s="59"/>
      <c r="AK29" s="59"/>
    </row>
    <row r="30" spans="1:37" s="59" customFormat="1" ht="46.5">
      <c r="A30" s="58">
        <v>28</v>
      </c>
      <c r="B30" s="68" t="s">
        <v>123</v>
      </c>
      <c r="E30" s="69"/>
      <c r="J30" s="56" t="s">
        <v>103</v>
      </c>
      <c r="K30" s="56" t="s">
        <v>55</v>
      </c>
      <c r="L30" s="52" t="s">
        <v>144</v>
      </c>
      <c r="M30" s="66" t="s">
        <v>55</v>
      </c>
      <c r="N30" s="66" t="s">
        <v>145</v>
      </c>
      <c r="O30" s="319"/>
      <c r="P30" s="319"/>
      <c r="Q30" s="319"/>
      <c r="R30" s="319"/>
      <c r="S30" s="319"/>
      <c r="T30" s="319"/>
      <c r="U30" s="319"/>
      <c r="V30" s="319"/>
      <c r="W30" s="96"/>
      <c r="X30" s="96"/>
      <c r="Y30" s="96"/>
      <c r="Z30" s="96"/>
    </row>
    <row r="31" spans="1:37" s="59" customFormat="1" ht="46.5">
      <c r="A31" s="58">
        <v>29</v>
      </c>
      <c r="B31" s="68" t="s">
        <v>56</v>
      </c>
      <c r="E31" s="69"/>
      <c r="J31" s="56" t="s">
        <v>103</v>
      </c>
      <c r="K31" s="56" t="s">
        <v>55</v>
      </c>
      <c r="L31" s="52" t="s">
        <v>144</v>
      </c>
      <c r="M31" s="66" t="s">
        <v>55</v>
      </c>
      <c r="N31" s="66" t="s">
        <v>145</v>
      </c>
      <c r="O31" s="319"/>
      <c r="P31" s="319"/>
      <c r="Q31" s="319"/>
      <c r="R31" s="319"/>
      <c r="S31" s="319"/>
      <c r="T31" s="319"/>
      <c r="U31" s="319"/>
      <c r="V31" s="319"/>
      <c r="W31" s="96"/>
      <c r="X31" s="96"/>
      <c r="Y31" s="96"/>
      <c r="Z31" s="96"/>
    </row>
    <row r="32" spans="1:37" s="59" customFormat="1" ht="46.5">
      <c r="A32" s="58">
        <v>30</v>
      </c>
      <c r="B32" s="24" t="s">
        <v>64</v>
      </c>
      <c r="J32" s="56" t="s">
        <v>103</v>
      </c>
      <c r="K32" s="56" t="s">
        <v>55</v>
      </c>
      <c r="L32" s="52" t="s">
        <v>144</v>
      </c>
      <c r="M32" s="66" t="s">
        <v>55</v>
      </c>
      <c r="N32" s="66" t="s">
        <v>145</v>
      </c>
      <c r="O32" s="319"/>
      <c r="P32" s="319"/>
      <c r="Q32" s="319"/>
      <c r="R32" s="319"/>
      <c r="S32" s="319"/>
      <c r="T32" s="319"/>
      <c r="U32" s="319"/>
      <c r="V32" s="319"/>
      <c r="W32" s="96"/>
      <c r="X32" s="96"/>
      <c r="Y32" s="96"/>
      <c r="Z32" s="96"/>
    </row>
    <row r="33" spans="1:37" s="59" customFormat="1" ht="47">
      <c r="A33" s="58">
        <v>31</v>
      </c>
      <c r="B33" s="24" t="s">
        <v>126</v>
      </c>
      <c r="J33" s="56" t="s">
        <v>103</v>
      </c>
      <c r="K33" s="56" t="s">
        <v>55</v>
      </c>
      <c r="L33" s="52" t="s">
        <v>144</v>
      </c>
      <c r="M33" s="66" t="s">
        <v>55</v>
      </c>
      <c r="N33" s="66" t="s">
        <v>145</v>
      </c>
      <c r="O33" s="319"/>
      <c r="P33" s="319"/>
      <c r="Q33" s="319"/>
      <c r="R33" s="319"/>
      <c r="S33" s="319"/>
      <c r="T33" s="319"/>
      <c r="U33" s="319"/>
      <c r="V33" s="319"/>
      <c r="W33" s="96"/>
      <c r="X33" s="96"/>
      <c r="Y33" s="96"/>
      <c r="Z33" s="96"/>
      <c r="AB33" s="98" t="s">
        <v>12</v>
      </c>
      <c r="AC33" s="98" t="s">
        <v>110</v>
      </c>
    </row>
    <row r="34" spans="1:37" s="59" customFormat="1" ht="46.5">
      <c r="A34" s="58">
        <v>32</v>
      </c>
      <c r="B34" s="24" t="s">
        <v>127</v>
      </c>
      <c r="J34" s="56" t="s">
        <v>103</v>
      </c>
      <c r="K34" s="56" t="s">
        <v>55</v>
      </c>
      <c r="L34" s="52" t="s">
        <v>144</v>
      </c>
      <c r="M34" s="66" t="s">
        <v>55</v>
      </c>
      <c r="N34" s="66" t="s">
        <v>145</v>
      </c>
      <c r="O34" s="319"/>
      <c r="P34" s="319"/>
      <c r="Q34" s="319"/>
      <c r="R34" s="319"/>
      <c r="S34" s="319"/>
      <c r="T34" s="319"/>
      <c r="U34" s="319"/>
      <c r="V34" s="319"/>
      <c r="W34" s="96"/>
      <c r="X34" s="96"/>
      <c r="Y34" s="96"/>
      <c r="Z34" s="96"/>
    </row>
    <row r="35" spans="1:37" s="59" customFormat="1" ht="46.5">
      <c r="A35" s="58">
        <v>33</v>
      </c>
      <c r="B35" s="24" t="s">
        <v>128</v>
      </c>
      <c r="J35" s="56" t="s">
        <v>103</v>
      </c>
      <c r="K35" s="56" t="s">
        <v>55</v>
      </c>
      <c r="L35" s="52" t="s">
        <v>144</v>
      </c>
      <c r="M35" s="66" t="s">
        <v>55</v>
      </c>
      <c r="N35" s="66" t="s">
        <v>145</v>
      </c>
      <c r="O35" s="319"/>
      <c r="P35" s="319"/>
      <c r="Q35" s="319"/>
      <c r="R35" s="319"/>
      <c r="S35" s="319"/>
      <c r="T35" s="319"/>
      <c r="U35" s="319"/>
      <c r="V35" s="319"/>
      <c r="W35" s="96"/>
      <c r="X35" s="96"/>
      <c r="Y35" s="96"/>
      <c r="Z35" s="96"/>
      <c r="AB35" s="26"/>
      <c r="AC35" s="26"/>
      <c r="AD35" s="26"/>
      <c r="AE35" s="26"/>
      <c r="AF35" s="26"/>
      <c r="AG35" s="26"/>
      <c r="AH35" s="26"/>
      <c r="AI35" s="26"/>
      <c r="AJ35" s="26"/>
      <c r="AK35" s="26"/>
    </row>
    <row r="36" spans="1:37" ht="46.5">
      <c r="A36" s="58">
        <v>34</v>
      </c>
      <c r="B36" s="22" t="s">
        <v>68</v>
      </c>
      <c r="C36" s="64"/>
      <c r="D36" s="64"/>
      <c r="E36" s="64"/>
      <c r="J36" s="56" t="s">
        <v>103</v>
      </c>
      <c r="K36" s="56" t="s">
        <v>55</v>
      </c>
      <c r="L36" s="52" t="s">
        <v>144</v>
      </c>
      <c r="N36" s="66" t="s">
        <v>145</v>
      </c>
      <c r="O36" s="95"/>
      <c r="P36" s="95"/>
      <c r="Q36" s="95"/>
      <c r="R36" s="95"/>
      <c r="S36" s="95"/>
      <c r="T36" s="95"/>
      <c r="U36" s="95"/>
      <c r="V36" s="95"/>
      <c r="W36" s="95"/>
      <c r="X36" s="95"/>
      <c r="Y36" s="95"/>
      <c r="Z36" s="95"/>
      <c r="AB36" s="26"/>
      <c r="AC36" s="26"/>
    </row>
    <row r="37" spans="1:37" ht="46.5">
      <c r="A37" s="58">
        <v>35</v>
      </c>
      <c r="B37" s="28" t="s">
        <v>57</v>
      </c>
      <c r="C37" s="63"/>
      <c r="D37" s="63"/>
      <c r="E37" s="63"/>
      <c r="J37" s="56" t="s">
        <v>103</v>
      </c>
      <c r="K37" s="56" t="s">
        <v>55</v>
      </c>
      <c r="L37" s="52" t="s">
        <v>144</v>
      </c>
      <c r="N37" s="66" t="s">
        <v>145</v>
      </c>
      <c r="O37" s="95"/>
      <c r="P37" s="95"/>
      <c r="Q37" s="95"/>
      <c r="R37" s="95"/>
      <c r="S37" s="95"/>
      <c r="T37" s="95"/>
      <c r="U37" s="95"/>
      <c r="V37" s="95"/>
      <c r="W37" s="95"/>
      <c r="X37" s="95"/>
      <c r="Y37" s="95"/>
      <c r="Z37" s="95"/>
      <c r="AB37" s="26"/>
      <c r="AC37" s="26"/>
    </row>
    <row r="38" spans="1:37" ht="46.5">
      <c r="A38" s="58">
        <v>36</v>
      </c>
      <c r="B38" s="27" t="s">
        <v>58</v>
      </c>
      <c r="C38" s="63"/>
      <c r="D38" s="63"/>
      <c r="E38" s="63"/>
      <c r="J38" s="56" t="s">
        <v>103</v>
      </c>
      <c r="K38" s="56" t="s">
        <v>55</v>
      </c>
      <c r="L38" s="52" t="s">
        <v>144</v>
      </c>
      <c r="N38" s="66" t="s">
        <v>145</v>
      </c>
      <c r="O38" s="95"/>
      <c r="P38" s="95"/>
      <c r="Q38" s="95"/>
      <c r="R38" s="95"/>
      <c r="S38" s="95"/>
      <c r="T38" s="95"/>
      <c r="U38" s="95"/>
      <c r="V38" s="95"/>
      <c r="W38" s="95"/>
      <c r="X38" s="95"/>
      <c r="Y38" s="95"/>
      <c r="Z38" s="95"/>
      <c r="AB38" s="26"/>
      <c r="AC38" s="26"/>
    </row>
    <row r="39" spans="1:37" ht="46.5">
      <c r="A39" s="58">
        <v>37</v>
      </c>
      <c r="B39" s="28" t="s">
        <v>59</v>
      </c>
      <c r="C39" s="63"/>
      <c r="D39" s="63"/>
      <c r="E39" s="63"/>
      <c r="J39" s="56" t="s">
        <v>103</v>
      </c>
      <c r="K39" s="56" t="s">
        <v>55</v>
      </c>
      <c r="L39" s="52" t="s">
        <v>144</v>
      </c>
      <c r="N39" s="66" t="s">
        <v>145</v>
      </c>
      <c r="O39" s="95"/>
      <c r="P39" s="95"/>
      <c r="Q39" s="95"/>
      <c r="R39" s="95"/>
      <c r="S39" s="95"/>
      <c r="T39" s="95"/>
      <c r="U39" s="95"/>
      <c r="V39" s="95"/>
      <c r="W39" s="95"/>
      <c r="X39" s="95"/>
      <c r="Y39" s="95"/>
      <c r="Z39" s="95"/>
      <c r="AB39" s="26"/>
      <c r="AC39" s="26"/>
    </row>
    <row r="40" spans="1:37" ht="46.5">
      <c r="A40" s="58">
        <v>38</v>
      </c>
      <c r="B40" s="22" t="s">
        <v>61</v>
      </c>
      <c r="C40" s="64"/>
      <c r="D40" s="64"/>
      <c r="E40" s="64"/>
      <c r="J40" s="56" t="s">
        <v>103</v>
      </c>
      <c r="K40" s="56" t="s">
        <v>55</v>
      </c>
      <c r="L40" s="52" t="s">
        <v>144</v>
      </c>
      <c r="N40" s="66" t="s">
        <v>145</v>
      </c>
      <c r="O40" s="95"/>
      <c r="P40" s="95"/>
      <c r="Q40" s="95"/>
      <c r="R40" s="95"/>
      <c r="S40" s="95"/>
      <c r="T40" s="95"/>
      <c r="U40" s="95"/>
      <c r="V40" s="95"/>
      <c r="W40" s="95"/>
      <c r="X40" s="95"/>
      <c r="Y40" s="95"/>
      <c r="Z40" s="95"/>
      <c r="AB40" s="26"/>
      <c r="AC40" s="26"/>
    </row>
    <row r="41" spans="1:37" ht="46.5">
      <c r="A41" s="58">
        <v>39</v>
      </c>
      <c r="B41" s="22" t="s">
        <v>65</v>
      </c>
      <c r="C41" s="64"/>
      <c r="D41" s="64"/>
      <c r="E41" s="64"/>
      <c r="J41" s="56" t="s">
        <v>103</v>
      </c>
      <c r="K41" s="56" t="s">
        <v>55</v>
      </c>
      <c r="L41" s="52" t="s">
        <v>144</v>
      </c>
      <c r="N41" s="66" t="s">
        <v>145</v>
      </c>
      <c r="O41" s="95"/>
      <c r="P41" s="95"/>
      <c r="Q41" s="95"/>
      <c r="R41" s="95"/>
      <c r="S41" s="95"/>
      <c r="T41" s="95"/>
      <c r="U41" s="95"/>
      <c r="V41" s="95"/>
      <c r="W41" s="95"/>
      <c r="X41" s="95"/>
      <c r="Y41" s="95"/>
      <c r="Z41" s="95"/>
      <c r="AB41" s="26"/>
      <c r="AC41" s="26"/>
    </row>
    <row r="42" spans="1:37" ht="46.5">
      <c r="A42" s="58">
        <v>40</v>
      </c>
      <c r="B42" s="22" t="s">
        <v>66</v>
      </c>
      <c r="C42" s="64"/>
      <c r="D42" s="64"/>
      <c r="E42" s="64"/>
      <c r="J42" s="56" t="s">
        <v>103</v>
      </c>
      <c r="K42" s="56" t="s">
        <v>55</v>
      </c>
      <c r="L42" s="52" t="s">
        <v>144</v>
      </c>
      <c r="N42" s="66" t="s">
        <v>145</v>
      </c>
      <c r="O42" s="95"/>
      <c r="P42" s="95"/>
      <c r="Q42" s="95"/>
      <c r="R42" s="95"/>
      <c r="S42" s="95"/>
      <c r="T42" s="95"/>
      <c r="U42" s="95"/>
      <c r="V42" s="95"/>
      <c r="W42" s="95"/>
      <c r="X42" s="95"/>
      <c r="Y42" s="95"/>
      <c r="Z42" s="95"/>
      <c r="AB42" s="26"/>
      <c r="AC42" s="26"/>
    </row>
    <row r="43" spans="1:37" ht="46.5">
      <c r="A43" s="58">
        <v>41</v>
      </c>
      <c r="B43" s="22" t="s">
        <v>67</v>
      </c>
      <c r="C43" s="64"/>
      <c r="D43" s="64"/>
      <c r="E43" s="64"/>
      <c r="J43" s="56" t="s">
        <v>103</v>
      </c>
      <c r="K43" s="56" t="s">
        <v>55</v>
      </c>
      <c r="L43" s="52" t="s">
        <v>144</v>
      </c>
      <c r="N43" s="66" t="s">
        <v>145</v>
      </c>
      <c r="O43" s="95"/>
      <c r="P43" s="95"/>
      <c r="Q43" s="95"/>
      <c r="R43" s="95"/>
      <c r="S43" s="95"/>
      <c r="T43" s="95"/>
      <c r="U43" s="95"/>
      <c r="V43" s="95"/>
      <c r="W43" s="95"/>
      <c r="X43" s="95"/>
      <c r="Y43" s="95"/>
      <c r="Z43" s="95"/>
      <c r="AB43" s="26"/>
      <c r="AC43" s="26"/>
    </row>
    <row r="44" spans="1:37" ht="46.5">
      <c r="A44" s="58">
        <v>42</v>
      </c>
      <c r="B44" s="22" t="s">
        <v>69</v>
      </c>
      <c r="C44" s="64"/>
      <c r="D44" s="64"/>
      <c r="E44" s="64"/>
      <c r="J44" s="56" t="s">
        <v>103</v>
      </c>
      <c r="K44" s="56" t="s">
        <v>55</v>
      </c>
      <c r="L44" s="52" t="s">
        <v>144</v>
      </c>
      <c r="N44" s="66" t="s">
        <v>145</v>
      </c>
      <c r="O44" s="95"/>
      <c r="P44" s="95"/>
      <c r="Q44" s="95"/>
      <c r="R44" s="95"/>
      <c r="S44" s="95"/>
      <c r="T44" s="95"/>
      <c r="U44" s="95"/>
      <c r="V44" s="95"/>
      <c r="W44" s="95"/>
      <c r="X44" s="95"/>
      <c r="Y44" s="95"/>
      <c r="Z44" s="95"/>
      <c r="AB44" s="26"/>
      <c r="AC44" s="26"/>
    </row>
    <row r="45" spans="1:37" ht="46.5">
      <c r="A45" s="58">
        <v>43</v>
      </c>
      <c r="B45" s="22" t="s">
        <v>71</v>
      </c>
      <c r="C45" s="64"/>
      <c r="D45" s="64"/>
      <c r="E45" s="64"/>
      <c r="J45" s="56" t="s">
        <v>103</v>
      </c>
      <c r="K45" s="56" t="s">
        <v>55</v>
      </c>
      <c r="L45" s="52" t="s">
        <v>144</v>
      </c>
      <c r="N45" s="66" t="s">
        <v>145</v>
      </c>
      <c r="O45" s="95"/>
      <c r="P45" s="95"/>
      <c r="Q45" s="95"/>
      <c r="R45" s="95"/>
      <c r="S45" s="95"/>
      <c r="T45" s="95"/>
      <c r="U45" s="95"/>
      <c r="V45" s="95"/>
      <c r="W45" s="95"/>
      <c r="X45" s="95"/>
      <c r="Y45" s="95"/>
      <c r="Z45" s="95"/>
      <c r="AB45" s="26"/>
      <c r="AC45" s="26"/>
    </row>
    <row r="46" spans="1:37" ht="46.5">
      <c r="A46" s="58">
        <v>44</v>
      </c>
      <c r="B46" s="22" t="s">
        <v>60</v>
      </c>
      <c r="C46" s="64"/>
      <c r="D46" s="64"/>
      <c r="E46" s="64"/>
      <c r="J46" s="56" t="s">
        <v>103</v>
      </c>
      <c r="K46" s="56" t="s">
        <v>55</v>
      </c>
      <c r="L46" s="52" t="s">
        <v>144</v>
      </c>
      <c r="N46" s="66" t="s">
        <v>145</v>
      </c>
      <c r="O46" s="95"/>
      <c r="P46" s="95"/>
      <c r="Q46" s="95"/>
      <c r="R46" s="95"/>
      <c r="S46" s="95"/>
      <c r="T46" s="95"/>
      <c r="U46" s="95"/>
      <c r="V46" s="95"/>
      <c r="W46" s="95"/>
      <c r="X46" s="95"/>
      <c r="Y46" s="95"/>
      <c r="Z46" s="95"/>
      <c r="AB46" s="26"/>
      <c r="AC46" s="26"/>
    </row>
    <row r="47" spans="1:37" ht="46.5">
      <c r="A47" s="58">
        <v>45</v>
      </c>
      <c r="B47" s="22" t="s">
        <v>72</v>
      </c>
      <c r="C47" s="64"/>
      <c r="D47" s="64"/>
      <c r="E47" s="64"/>
      <c r="J47" s="56" t="s">
        <v>103</v>
      </c>
      <c r="K47" s="56" t="s">
        <v>55</v>
      </c>
      <c r="L47" s="52" t="s">
        <v>144</v>
      </c>
      <c r="N47" s="66" t="s">
        <v>145</v>
      </c>
      <c r="O47" s="95"/>
      <c r="P47" s="95"/>
      <c r="Q47" s="95"/>
      <c r="R47" s="95"/>
      <c r="S47" s="95"/>
      <c r="T47" s="95"/>
      <c r="U47" s="95"/>
      <c r="V47" s="95"/>
      <c r="W47" s="95"/>
      <c r="X47" s="95"/>
      <c r="Y47" s="95"/>
      <c r="Z47" s="95"/>
      <c r="AB47" s="26"/>
      <c r="AC47" s="26"/>
    </row>
    <row r="48" spans="1:37" ht="46.5">
      <c r="A48" s="58">
        <v>46</v>
      </c>
      <c r="B48" s="22" t="s">
        <v>73</v>
      </c>
      <c r="C48" s="64"/>
      <c r="D48" s="64"/>
      <c r="E48" s="64"/>
      <c r="J48" s="56" t="s">
        <v>103</v>
      </c>
      <c r="K48" s="56" t="s">
        <v>55</v>
      </c>
      <c r="L48" s="52" t="s">
        <v>144</v>
      </c>
      <c r="N48" s="66" t="s">
        <v>145</v>
      </c>
      <c r="O48" s="95"/>
      <c r="P48" s="95"/>
      <c r="Q48" s="95"/>
      <c r="R48" s="95"/>
      <c r="S48" s="95"/>
      <c r="T48" s="95"/>
      <c r="U48" s="95"/>
      <c r="V48" s="95"/>
      <c r="W48" s="95"/>
      <c r="X48" s="95"/>
      <c r="Y48" s="95"/>
      <c r="Z48" s="95"/>
      <c r="AB48" s="26"/>
      <c r="AC48" s="26"/>
    </row>
    <row r="49" spans="1:29" ht="46.5">
      <c r="A49" s="58">
        <v>47</v>
      </c>
      <c r="B49" s="22" t="s">
        <v>74</v>
      </c>
      <c r="C49" s="64"/>
      <c r="D49" s="64"/>
      <c r="E49" s="64"/>
      <c r="J49" s="56" t="s">
        <v>103</v>
      </c>
      <c r="K49" s="56" t="s">
        <v>55</v>
      </c>
      <c r="L49" s="52" t="s">
        <v>144</v>
      </c>
      <c r="N49" s="66" t="s">
        <v>145</v>
      </c>
      <c r="O49" s="95"/>
      <c r="P49" s="95"/>
      <c r="Q49" s="95"/>
      <c r="R49" s="95"/>
      <c r="S49" s="95"/>
      <c r="T49" s="95"/>
      <c r="U49" s="95"/>
      <c r="V49" s="95"/>
      <c r="W49" s="95"/>
      <c r="X49" s="95"/>
      <c r="Y49" s="95"/>
      <c r="Z49" s="95"/>
      <c r="AB49" s="26"/>
      <c r="AC49" s="26"/>
    </row>
    <row r="50" spans="1:29" ht="46.5">
      <c r="A50" s="58">
        <v>48</v>
      </c>
      <c r="B50" s="22" t="s">
        <v>75</v>
      </c>
      <c r="C50" s="64"/>
      <c r="D50" s="64"/>
      <c r="E50" s="64"/>
      <c r="J50" s="56" t="s">
        <v>103</v>
      </c>
      <c r="K50" s="56" t="s">
        <v>55</v>
      </c>
      <c r="L50" s="52" t="s">
        <v>144</v>
      </c>
      <c r="N50" s="66" t="s">
        <v>145</v>
      </c>
      <c r="O50" s="95"/>
      <c r="P50" s="95"/>
      <c r="Q50" s="95"/>
      <c r="R50" s="95"/>
      <c r="S50" s="95"/>
      <c r="T50" s="95"/>
      <c r="U50" s="95"/>
      <c r="V50" s="95"/>
      <c r="W50" s="95"/>
      <c r="X50" s="95"/>
      <c r="Y50" s="95"/>
      <c r="Z50" s="95"/>
      <c r="AB50" s="26"/>
      <c r="AC50" s="26"/>
    </row>
    <row r="51" spans="1:29" ht="47">
      <c r="A51" s="58">
        <v>49</v>
      </c>
      <c r="B51" s="22" t="s">
        <v>76</v>
      </c>
      <c r="C51" s="64"/>
      <c r="D51" s="64"/>
      <c r="E51" s="64"/>
      <c r="J51" s="56" t="s">
        <v>103</v>
      </c>
      <c r="K51" s="56" t="s">
        <v>55</v>
      </c>
      <c r="L51" s="52" t="s">
        <v>144</v>
      </c>
      <c r="N51" s="66" t="s">
        <v>145</v>
      </c>
      <c r="O51" s="95"/>
      <c r="P51" s="95"/>
      <c r="Q51" s="95"/>
      <c r="R51" s="95"/>
      <c r="S51" s="95"/>
      <c r="T51" s="95"/>
      <c r="U51" s="95"/>
      <c r="V51" s="95"/>
      <c r="W51" s="95"/>
      <c r="X51" s="95"/>
      <c r="Y51" s="95"/>
      <c r="Z51" s="95"/>
      <c r="AB51" s="26"/>
      <c r="AC51" s="26"/>
    </row>
    <row r="52" spans="1:29" ht="46.5">
      <c r="A52" s="58">
        <v>50</v>
      </c>
      <c r="B52" s="22" t="s">
        <v>78</v>
      </c>
      <c r="C52" s="64"/>
      <c r="D52" s="64"/>
      <c r="E52" s="64"/>
      <c r="J52" s="56" t="s">
        <v>103</v>
      </c>
      <c r="K52" s="56" t="s">
        <v>55</v>
      </c>
      <c r="L52" s="52" t="s">
        <v>144</v>
      </c>
      <c r="N52" s="66" t="s">
        <v>145</v>
      </c>
      <c r="O52" s="95"/>
      <c r="P52" s="95"/>
      <c r="Q52" s="95"/>
      <c r="R52" s="95"/>
      <c r="S52" s="95"/>
      <c r="T52" s="95"/>
      <c r="U52" s="95"/>
      <c r="V52" s="95"/>
      <c r="W52" s="95"/>
      <c r="X52" s="95"/>
      <c r="Y52" s="95"/>
      <c r="Z52" s="95"/>
      <c r="AB52" s="26"/>
      <c r="AC52" s="26"/>
    </row>
    <row r="53" spans="1:29" ht="46.5">
      <c r="A53" s="58">
        <v>51</v>
      </c>
      <c r="B53" s="22" t="s">
        <v>79</v>
      </c>
      <c r="C53" s="64"/>
      <c r="D53" s="64"/>
      <c r="E53" s="64"/>
      <c r="J53" s="56" t="s">
        <v>103</v>
      </c>
      <c r="K53" s="56" t="s">
        <v>55</v>
      </c>
      <c r="L53" s="52" t="s">
        <v>144</v>
      </c>
      <c r="N53" s="66" t="s">
        <v>145</v>
      </c>
      <c r="O53" s="95"/>
      <c r="P53" s="95"/>
      <c r="Q53" s="95"/>
      <c r="R53" s="95"/>
      <c r="S53" s="95"/>
      <c r="T53" s="95"/>
      <c r="U53" s="95"/>
      <c r="V53" s="95"/>
      <c r="W53" s="95"/>
      <c r="X53" s="95"/>
      <c r="Y53" s="95"/>
      <c r="Z53" s="95"/>
      <c r="AB53" s="26"/>
      <c r="AC53" s="26"/>
    </row>
    <row r="54" spans="1:29" ht="46.5">
      <c r="A54" s="58">
        <v>52</v>
      </c>
      <c r="B54" s="22" t="s">
        <v>80</v>
      </c>
      <c r="C54" s="64"/>
      <c r="D54" s="64"/>
      <c r="E54" s="64"/>
      <c r="J54" s="56" t="s">
        <v>103</v>
      </c>
      <c r="K54" s="56" t="s">
        <v>55</v>
      </c>
      <c r="L54" s="52" t="s">
        <v>144</v>
      </c>
      <c r="N54" s="66" t="s">
        <v>145</v>
      </c>
      <c r="O54" s="95"/>
      <c r="P54" s="95"/>
      <c r="Q54" s="95"/>
      <c r="R54" s="95"/>
      <c r="S54" s="95"/>
      <c r="T54" s="95"/>
      <c r="U54" s="95"/>
      <c r="V54" s="95"/>
      <c r="W54" s="95"/>
      <c r="X54" s="95"/>
      <c r="Y54" s="95"/>
      <c r="Z54" s="95"/>
      <c r="AB54" s="26"/>
      <c r="AC54" s="26"/>
    </row>
    <row r="55" spans="1:29" ht="46.5">
      <c r="A55" s="58">
        <v>53</v>
      </c>
      <c r="B55" s="22" t="s">
        <v>81</v>
      </c>
      <c r="C55" s="64"/>
      <c r="D55" s="64"/>
      <c r="E55" s="64"/>
      <c r="J55" s="56" t="s">
        <v>103</v>
      </c>
      <c r="K55" s="56" t="s">
        <v>55</v>
      </c>
      <c r="L55" s="52" t="s">
        <v>144</v>
      </c>
      <c r="N55" s="66" t="s">
        <v>145</v>
      </c>
      <c r="O55" s="95"/>
      <c r="P55" s="95"/>
      <c r="Q55" s="95"/>
      <c r="R55" s="95"/>
      <c r="S55" s="95"/>
      <c r="T55" s="95"/>
      <c r="U55" s="95"/>
      <c r="V55" s="95"/>
      <c r="W55" s="95"/>
      <c r="X55" s="95"/>
      <c r="Y55" s="95"/>
      <c r="Z55" s="95"/>
      <c r="AB55" s="26"/>
      <c r="AC55" s="26"/>
    </row>
    <row r="56" spans="1:29" ht="46.5">
      <c r="A56" s="58">
        <v>54</v>
      </c>
      <c r="B56" s="22" t="s">
        <v>86</v>
      </c>
      <c r="C56" s="64"/>
      <c r="D56" s="64"/>
      <c r="E56" s="64"/>
      <c r="J56" s="56" t="s">
        <v>103</v>
      </c>
      <c r="K56" s="56" t="s">
        <v>55</v>
      </c>
      <c r="L56" s="52" t="s">
        <v>144</v>
      </c>
      <c r="N56" s="66" t="s">
        <v>145</v>
      </c>
      <c r="O56" s="95"/>
      <c r="P56" s="95"/>
      <c r="Q56" s="95"/>
      <c r="R56" s="95"/>
      <c r="S56" s="95"/>
      <c r="T56" s="95"/>
      <c r="U56" s="95"/>
      <c r="V56" s="95"/>
      <c r="W56" s="95"/>
      <c r="X56" s="95"/>
      <c r="Y56" s="95"/>
      <c r="Z56" s="95"/>
      <c r="AB56" s="26"/>
      <c r="AC56" s="26"/>
    </row>
    <row r="57" spans="1:29" ht="46.5">
      <c r="A57" s="58">
        <v>55</v>
      </c>
      <c r="B57" s="22" t="s">
        <v>87</v>
      </c>
      <c r="C57" s="64"/>
      <c r="D57" s="64"/>
      <c r="E57" s="64"/>
      <c r="J57" s="56" t="s">
        <v>103</v>
      </c>
      <c r="K57" s="56" t="s">
        <v>55</v>
      </c>
      <c r="L57" s="52" t="s">
        <v>144</v>
      </c>
      <c r="N57" s="66" t="s">
        <v>145</v>
      </c>
      <c r="O57" s="95"/>
      <c r="P57" s="95"/>
      <c r="Q57" s="95"/>
      <c r="R57" s="95"/>
      <c r="S57" s="95"/>
      <c r="T57" s="95"/>
      <c r="U57" s="95"/>
      <c r="V57" s="95"/>
      <c r="W57" s="95"/>
      <c r="X57" s="95"/>
      <c r="Y57" s="95"/>
      <c r="Z57" s="95"/>
      <c r="AB57" s="26"/>
      <c r="AC57" s="26"/>
    </row>
    <row r="58" spans="1:29" ht="46.5">
      <c r="A58" s="58">
        <v>56</v>
      </c>
      <c r="B58" s="22" t="s">
        <v>82</v>
      </c>
      <c r="C58" s="64"/>
      <c r="D58" s="64"/>
      <c r="E58" s="64"/>
      <c r="J58" s="56" t="s">
        <v>103</v>
      </c>
      <c r="K58" s="56" t="s">
        <v>55</v>
      </c>
      <c r="L58" s="52" t="s">
        <v>144</v>
      </c>
      <c r="N58" s="66" t="s">
        <v>145</v>
      </c>
      <c r="O58" s="95"/>
      <c r="P58" s="95"/>
      <c r="Q58" s="95"/>
      <c r="R58" s="95"/>
      <c r="S58" s="95"/>
      <c r="T58" s="95"/>
      <c r="U58" s="95"/>
      <c r="V58" s="95"/>
      <c r="W58" s="95"/>
      <c r="X58" s="95"/>
      <c r="Y58" s="95"/>
      <c r="Z58" s="95"/>
      <c r="AB58" s="26"/>
      <c r="AC58" s="26"/>
    </row>
    <row r="59" spans="1:29" ht="47">
      <c r="A59" s="58">
        <v>57</v>
      </c>
      <c r="B59" s="22" t="s">
        <v>88</v>
      </c>
      <c r="C59" s="64"/>
      <c r="D59" s="64"/>
      <c r="E59" s="64"/>
      <c r="J59" s="56" t="s">
        <v>103</v>
      </c>
      <c r="K59" s="56" t="s">
        <v>55</v>
      </c>
      <c r="L59" s="52" t="s">
        <v>144</v>
      </c>
      <c r="N59" s="66" t="s">
        <v>145</v>
      </c>
      <c r="O59" s="95"/>
      <c r="P59" s="95"/>
      <c r="Q59" s="95"/>
      <c r="R59" s="95"/>
      <c r="S59" s="95"/>
      <c r="T59" s="95"/>
      <c r="U59" s="95"/>
      <c r="V59" s="95"/>
      <c r="W59" s="95"/>
      <c r="X59" s="95"/>
      <c r="Y59" s="95"/>
      <c r="Z59" s="95"/>
      <c r="AB59" s="26"/>
      <c r="AC59" s="26"/>
    </row>
    <row r="60" spans="1:29" ht="94">
      <c r="A60" s="58">
        <v>58</v>
      </c>
      <c r="B60" s="22" t="s">
        <v>83</v>
      </c>
      <c r="C60" s="64"/>
      <c r="D60" s="64"/>
      <c r="E60" s="64"/>
      <c r="J60" s="56" t="s">
        <v>103</v>
      </c>
      <c r="K60" s="56" t="s">
        <v>55</v>
      </c>
      <c r="L60" s="52" t="s">
        <v>144</v>
      </c>
      <c r="N60" s="66" t="s">
        <v>145</v>
      </c>
      <c r="O60" s="95"/>
      <c r="P60" s="95"/>
      <c r="Q60" s="95"/>
      <c r="R60" s="95"/>
      <c r="S60" s="95"/>
      <c r="T60" s="95"/>
      <c r="U60" s="95"/>
      <c r="V60" s="95"/>
      <c r="W60" s="95"/>
      <c r="X60" s="95"/>
      <c r="Y60" s="95"/>
      <c r="Z60" s="95"/>
      <c r="AB60" s="26"/>
      <c r="AC60" s="26"/>
    </row>
    <row r="61" spans="1:29" ht="46.5">
      <c r="A61" s="58">
        <v>59</v>
      </c>
      <c r="B61" s="22" t="s">
        <v>89</v>
      </c>
      <c r="C61" s="64"/>
      <c r="D61" s="64"/>
      <c r="E61" s="64"/>
      <c r="J61" s="56" t="s">
        <v>103</v>
      </c>
      <c r="K61" s="56" t="s">
        <v>55</v>
      </c>
      <c r="L61" s="52" t="s">
        <v>144</v>
      </c>
      <c r="N61" s="66" t="s">
        <v>145</v>
      </c>
      <c r="O61" s="95"/>
      <c r="P61" s="95"/>
      <c r="Q61" s="95"/>
      <c r="R61" s="95"/>
      <c r="S61" s="95"/>
      <c r="T61" s="95"/>
      <c r="U61" s="95"/>
      <c r="V61" s="95"/>
      <c r="W61" s="95"/>
      <c r="X61" s="95"/>
      <c r="Y61" s="95"/>
      <c r="Z61" s="95"/>
      <c r="AB61" s="26"/>
      <c r="AC61" s="26"/>
    </row>
    <row r="62" spans="1:29" ht="47">
      <c r="A62" s="58">
        <v>60</v>
      </c>
      <c r="B62" s="22" t="s">
        <v>85</v>
      </c>
      <c r="C62" s="64"/>
      <c r="D62" s="64"/>
      <c r="E62" s="64"/>
      <c r="J62" s="56" t="s">
        <v>103</v>
      </c>
      <c r="K62" s="56" t="s">
        <v>55</v>
      </c>
      <c r="L62" s="52" t="s">
        <v>144</v>
      </c>
      <c r="N62" s="66" t="s">
        <v>145</v>
      </c>
      <c r="O62" s="95"/>
      <c r="P62" s="95"/>
      <c r="Q62" s="95"/>
      <c r="R62" s="95"/>
      <c r="S62" s="95"/>
      <c r="T62" s="95"/>
      <c r="U62" s="95"/>
      <c r="V62" s="95"/>
      <c r="W62" s="95"/>
      <c r="X62" s="95"/>
      <c r="Y62" s="95"/>
      <c r="Z62" s="95"/>
      <c r="AB62" s="26"/>
      <c r="AC62" s="26"/>
    </row>
    <row r="63" spans="1:29" ht="46.5">
      <c r="A63" s="58">
        <v>61</v>
      </c>
      <c r="B63" s="22" t="s">
        <v>90</v>
      </c>
      <c r="C63" s="64"/>
      <c r="D63" s="64"/>
      <c r="E63" s="64"/>
      <c r="J63" s="56" t="s">
        <v>103</v>
      </c>
      <c r="K63" s="56" t="s">
        <v>55</v>
      </c>
      <c r="L63" s="52" t="s">
        <v>144</v>
      </c>
      <c r="N63" s="66" t="s">
        <v>145</v>
      </c>
      <c r="O63" s="95"/>
      <c r="P63" s="95"/>
      <c r="Q63" s="95"/>
      <c r="R63" s="95"/>
      <c r="S63" s="95"/>
      <c r="T63" s="95"/>
      <c r="U63" s="95"/>
      <c r="V63" s="95"/>
      <c r="W63" s="95"/>
      <c r="X63" s="95"/>
      <c r="Y63" s="95"/>
      <c r="Z63" s="95"/>
      <c r="AB63" s="26"/>
      <c r="AC63" s="26"/>
    </row>
    <row r="64" spans="1:29" ht="70.5">
      <c r="A64" s="58">
        <v>62</v>
      </c>
      <c r="B64" s="22" t="s">
        <v>84</v>
      </c>
      <c r="C64" s="64"/>
      <c r="D64" s="64"/>
      <c r="E64" s="64"/>
      <c r="J64" s="56" t="s">
        <v>103</v>
      </c>
      <c r="K64" s="56" t="s">
        <v>55</v>
      </c>
      <c r="L64" s="52" t="s">
        <v>144</v>
      </c>
      <c r="N64" s="66" t="s">
        <v>145</v>
      </c>
      <c r="O64" s="95"/>
      <c r="P64" s="95"/>
      <c r="Q64" s="95"/>
      <c r="R64" s="95"/>
      <c r="S64" s="95"/>
      <c r="T64" s="95"/>
      <c r="U64" s="95"/>
      <c r="V64" s="95"/>
      <c r="W64" s="95"/>
      <c r="X64" s="95"/>
      <c r="Y64" s="95"/>
      <c r="Z64" s="95"/>
      <c r="AB64" s="26"/>
      <c r="AC64" s="26"/>
    </row>
    <row r="65" spans="1:29" ht="47">
      <c r="A65" s="58">
        <v>63</v>
      </c>
      <c r="B65" s="22" t="s">
        <v>85</v>
      </c>
      <c r="C65" s="64"/>
      <c r="D65" s="64"/>
      <c r="E65" s="64"/>
      <c r="J65" s="56" t="s">
        <v>103</v>
      </c>
      <c r="K65" s="56" t="s">
        <v>55</v>
      </c>
      <c r="L65" s="52" t="s">
        <v>144</v>
      </c>
      <c r="N65" s="66" t="s">
        <v>145</v>
      </c>
      <c r="O65" s="95"/>
      <c r="P65" s="95"/>
      <c r="Q65" s="95"/>
      <c r="R65" s="95"/>
      <c r="S65" s="95"/>
      <c r="T65" s="95"/>
      <c r="U65" s="95"/>
      <c r="V65" s="95"/>
      <c r="W65" s="95"/>
      <c r="X65" s="95"/>
      <c r="Y65" s="95"/>
      <c r="Z65" s="95"/>
      <c r="AB65" s="26"/>
      <c r="AC65" s="26"/>
    </row>
    <row r="66" spans="1:29" ht="46.5">
      <c r="A66" s="58">
        <v>64</v>
      </c>
      <c r="B66" s="22" t="s">
        <v>91</v>
      </c>
      <c r="C66" s="64"/>
      <c r="D66" s="64"/>
      <c r="E66" s="64"/>
      <c r="J66" s="56" t="s">
        <v>103</v>
      </c>
      <c r="K66" s="56" t="s">
        <v>55</v>
      </c>
      <c r="L66" s="52" t="s">
        <v>144</v>
      </c>
      <c r="N66" s="66" t="s">
        <v>145</v>
      </c>
      <c r="O66" s="95"/>
      <c r="P66" s="95"/>
      <c r="Q66" s="95"/>
      <c r="R66" s="95"/>
      <c r="S66" s="95"/>
      <c r="T66" s="95"/>
      <c r="U66" s="95"/>
      <c r="V66" s="95"/>
      <c r="W66" s="95"/>
      <c r="X66" s="95"/>
      <c r="Y66" s="95"/>
      <c r="Z66" s="95"/>
      <c r="AB66" s="26"/>
      <c r="AC66" s="26"/>
    </row>
    <row r="67" spans="1:29" ht="47">
      <c r="A67" s="58">
        <v>65</v>
      </c>
      <c r="B67" s="22" t="s">
        <v>92</v>
      </c>
      <c r="C67" s="64"/>
      <c r="D67" s="64"/>
      <c r="E67" s="64"/>
      <c r="J67" s="56" t="s">
        <v>103</v>
      </c>
      <c r="K67" s="56" t="s">
        <v>55</v>
      </c>
      <c r="L67" s="52" t="s">
        <v>144</v>
      </c>
      <c r="N67" s="66" t="s">
        <v>145</v>
      </c>
      <c r="O67" s="95"/>
      <c r="P67" s="95"/>
      <c r="Q67" s="95"/>
      <c r="R67" s="95"/>
      <c r="S67" s="95"/>
      <c r="T67" s="95"/>
      <c r="U67" s="95"/>
      <c r="V67" s="95"/>
      <c r="W67" s="95"/>
      <c r="X67" s="95"/>
      <c r="Y67" s="95"/>
      <c r="Z67" s="95"/>
      <c r="AB67" s="26"/>
      <c r="AC67" s="26"/>
    </row>
    <row r="68" spans="1:29" ht="46.5">
      <c r="A68" s="58">
        <v>66</v>
      </c>
      <c r="B68" s="22"/>
      <c r="C68" s="64"/>
      <c r="D68" s="64"/>
      <c r="E68" s="64"/>
      <c r="J68" s="56" t="s">
        <v>103</v>
      </c>
      <c r="K68" s="56" t="s">
        <v>55</v>
      </c>
      <c r="L68" s="52" t="s">
        <v>144</v>
      </c>
      <c r="N68" s="66" t="s">
        <v>145</v>
      </c>
      <c r="O68" s="95"/>
      <c r="P68" s="95"/>
      <c r="Q68" s="95"/>
      <c r="R68" s="95"/>
      <c r="S68" s="95"/>
      <c r="T68" s="95"/>
      <c r="U68" s="95"/>
      <c r="V68" s="95"/>
      <c r="W68" s="95"/>
      <c r="X68" s="95"/>
      <c r="Y68" s="95"/>
      <c r="Z68" s="95"/>
      <c r="AB68" s="26"/>
      <c r="AC68" s="26"/>
    </row>
    <row r="69" spans="1:29" ht="46.5">
      <c r="A69" s="58">
        <v>67</v>
      </c>
      <c r="B69" s="22"/>
      <c r="C69" s="64"/>
      <c r="D69" s="64"/>
      <c r="E69" s="64"/>
      <c r="J69" s="56" t="s">
        <v>103</v>
      </c>
      <c r="K69" s="56" t="s">
        <v>55</v>
      </c>
      <c r="L69" s="52" t="s">
        <v>144</v>
      </c>
      <c r="N69" s="66" t="s">
        <v>145</v>
      </c>
      <c r="O69" s="95"/>
      <c r="P69" s="95"/>
      <c r="Q69" s="95"/>
      <c r="R69" s="95"/>
      <c r="S69" s="95"/>
      <c r="T69" s="95"/>
      <c r="U69" s="95"/>
      <c r="V69" s="95"/>
      <c r="W69" s="95"/>
      <c r="X69" s="95"/>
      <c r="Y69" s="95"/>
      <c r="Z69" s="95"/>
      <c r="AB69" s="26"/>
      <c r="AC69" s="26"/>
    </row>
    <row r="70" spans="1:29" ht="46.5">
      <c r="A70" s="58">
        <v>68</v>
      </c>
      <c r="B70" s="22"/>
      <c r="C70" s="64"/>
      <c r="D70" s="64"/>
      <c r="E70" s="64"/>
      <c r="J70" s="56" t="s">
        <v>103</v>
      </c>
      <c r="K70" s="56" t="s">
        <v>55</v>
      </c>
      <c r="L70" s="52" t="s">
        <v>144</v>
      </c>
      <c r="N70" s="66" t="s">
        <v>145</v>
      </c>
      <c r="O70" s="95"/>
      <c r="P70" s="95"/>
      <c r="Q70" s="95"/>
      <c r="R70" s="95"/>
      <c r="S70" s="95"/>
      <c r="T70" s="95"/>
      <c r="U70" s="95"/>
      <c r="V70" s="95"/>
      <c r="W70" s="95"/>
      <c r="X70" s="95"/>
      <c r="Y70" s="95"/>
      <c r="Z70" s="95"/>
      <c r="AB70" s="26"/>
      <c r="AC70" s="26"/>
    </row>
    <row r="71" spans="1:29" ht="46.5">
      <c r="A71" s="58">
        <v>69</v>
      </c>
      <c r="B71" s="22"/>
      <c r="C71" s="64"/>
      <c r="D71" s="64"/>
      <c r="E71" s="64"/>
      <c r="J71" s="56" t="s">
        <v>103</v>
      </c>
      <c r="K71" s="56" t="s">
        <v>55</v>
      </c>
      <c r="L71" s="52" t="s">
        <v>144</v>
      </c>
      <c r="N71" s="66" t="s">
        <v>145</v>
      </c>
      <c r="O71" s="95"/>
      <c r="P71" s="95"/>
      <c r="Q71" s="95"/>
      <c r="R71" s="95"/>
      <c r="S71" s="95"/>
      <c r="T71" s="95"/>
      <c r="U71" s="95"/>
      <c r="V71" s="95"/>
      <c r="W71" s="95"/>
      <c r="X71" s="95"/>
      <c r="Y71" s="95"/>
      <c r="Z71" s="95"/>
    </row>
    <row r="72" spans="1:29"/>
    <row r="73" spans="1:29"/>
    <row r="74" spans="1:29"/>
  </sheetData>
  <sheetProtection algorithmName="SHA-512" hashValue="xSAtsVd7YUIjxAcy03lKoypk6nMfoNNfWTrCTPiW8Ldtj6FoMjwW4C3u6PQ9iIU7dVK+cst9I/Ns3YnRepFgrQ==" saltValue="0n+LuJebyzDjdzBnSxMhtA==" spinCount="100000" sheet="1" objects="1" scenarios="1"/>
  <mergeCells count="6">
    <mergeCell ref="O17:V25"/>
    <mergeCell ref="O27:V35"/>
    <mergeCell ref="F1:I1"/>
    <mergeCell ref="C1:E1"/>
    <mergeCell ref="O3:V8"/>
    <mergeCell ref="O11:V15"/>
  </mergeCells>
  <conditionalFormatting sqref="C1:I9 F10:I25 C10:E35 F27:I35 C32:I1048576">
    <cfRule type="cellIs" dxfId="24" priority="30" operator="equal">
      <formula>"fail"</formula>
    </cfRule>
    <cfRule type="cellIs" dxfId="23" priority="31" operator="equal">
      <formula>"pass"</formula>
    </cfRule>
  </conditionalFormatting>
  <conditionalFormatting sqref="K1:K10 K25:K1048576 J30">
    <cfRule type="cellIs" dxfId="22" priority="14" operator="equal">
      <formula>"border line"</formula>
    </cfRule>
    <cfRule type="cellIs" dxfId="21" priority="15" operator="equal">
      <formula>"safe"</formula>
    </cfRule>
    <cfRule type="cellIs" dxfId="20" priority="16" operator="equal">
      <formula>"No Call"</formula>
    </cfRule>
  </conditionalFormatting>
  <conditionalFormatting sqref="K11:K24">
    <cfRule type="cellIs" dxfId="19" priority="1" operator="equal">
      <formula>"border line"</formula>
    </cfRule>
    <cfRule type="cellIs" dxfId="18" priority="2" operator="equal">
      <formula>"safe"</formula>
    </cfRule>
    <cfRule type="cellIs" dxfId="17" priority="3" operator="equal">
      <formula>"No Call"</formula>
    </cfRule>
  </conditionalFormatting>
  <conditionalFormatting sqref="L3">
    <cfRule type="cellIs" dxfId="16" priority="7" operator="equal">
      <formula>"border line"</formula>
    </cfRule>
    <cfRule type="cellIs" dxfId="15" priority="8" operator="equal">
      <formula>"safe"</formula>
    </cfRule>
    <cfRule type="cellIs" dxfId="14" priority="9" operator="equal">
      <formula>"No Call"</formula>
    </cfRule>
  </conditionalFormatting>
  <conditionalFormatting sqref="M2:M1048576">
    <cfRule type="cellIs" dxfId="13" priority="17" operator="equal">
      <formula>"click here to apply"</formula>
    </cfRule>
    <cfRule type="cellIs" dxfId="12" priority="18" operator="equal">
      <formula>"Closed"</formula>
    </cfRule>
    <cfRule type="cellIs" dxfId="11" priority="19" operator="equal">
      <formula>"Stage 2 Will open soon"</formula>
    </cfRule>
    <cfRule type="cellIs" dxfId="10" priority="20" operator="equal">
      <formula>"coming soon"</formula>
    </cfRule>
  </conditionalFormatting>
  <conditionalFormatting sqref="M3:M6">
    <cfRule type="cellIs" dxfId="9" priority="23" operator="equal">
      <formula>"border line"</formula>
    </cfRule>
    <cfRule type="cellIs" dxfId="8" priority="24" operator="equal">
      <formula>"safe"</formula>
    </cfRule>
    <cfRule type="cellIs" dxfId="7" priority="25" operator="equal">
      <formula>"No Call"</formula>
    </cfRule>
  </conditionalFormatting>
  <conditionalFormatting sqref="N2:N1048576">
    <cfRule type="expression" priority="26">
      <formula>if</formula>
    </cfRule>
  </conditionalFormatting>
  <hyperlinks>
    <hyperlink ref="N3" r:id="rId1" xr:uid="{C27C2569-B987-4F84-8E78-EB88CF8B1839}"/>
    <hyperlink ref="M29" r:id="rId2" xr:uid="{B92E93E9-D87E-4D3C-A44C-0A8708BEB3A8}"/>
    <hyperlink ref="M30:M35" r:id="rId3" display="Coming Soon" xr:uid="{82C112DF-D4C6-453F-BC6D-EA122EC6E290}"/>
    <hyperlink ref="N4:N8" r:id="rId4" display="To know more about CV 9.0 - Click Here" xr:uid="{608721F0-6CCB-496B-8D65-C75F13FD3C8C}"/>
    <hyperlink ref="N9" r:id="rId5" xr:uid="{DBB4E286-A44A-4A84-96F1-F32DA3289134}"/>
    <hyperlink ref="N10" r:id="rId6" xr:uid="{BCFC92D1-9706-4485-9AA4-CF9FDED19F2B}"/>
    <hyperlink ref="N17" r:id="rId7" xr:uid="{6B23F1E6-E62E-4366-B83E-075E1D69139A}"/>
    <hyperlink ref="N28" r:id="rId8" xr:uid="{A0F91C4F-3298-4420-80CF-9DD058E1B191}"/>
    <hyperlink ref="N35" r:id="rId9" xr:uid="{9E8D82F0-73C4-4766-8656-5796DCFE6F21}"/>
    <hyperlink ref="N42" r:id="rId10" xr:uid="{DA490359-0EBE-45C6-8C4A-8EA881FF3F46}"/>
    <hyperlink ref="N49" r:id="rId11" xr:uid="{4790D4C2-D5A0-4A81-8E88-FE46615E416B}"/>
    <hyperlink ref="N56" r:id="rId12" xr:uid="{F28833B7-9E5D-4FD6-9113-8CFB9D0BC268}"/>
    <hyperlink ref="N63" r:id="rId13" xr:uid="{02CE2FEE-07FF-4DCD-9B81-920C3917FFC6}"/>
    <hyperlink ref="N70" r:id="rId14" xr:uid="{37F9B32A-526A-432C-8C6F-CCC4F34EF8CB}"/>
    <hyperlink ref="N11:N15" r:id="rId15" display="To know more about CV 9.0 - Click Here" xr:uid="{2937FF83-212E-44E6-8FF2-46F2AEDD7612}"/>
    <hyperlink ref="N18:N26" r:id="rId16" display="To know more about CV 9.0 - Click Here" xr:uid="{44CA728E-41B6-493D-A077-37C52A43D592}"/>
    <hyperlink ref="N29:N33" r:id="rId17" display="To know more about CV 9.0 - Click Here" xr:uid="{9E48611C-81CC-4995-8490-DD9DC3A74B28}"/>
    <hyperlink ref="N36:N40" r:id="rId18" display="To know more about CV 9.0 - Click Here" xr:uid="{3C31B7B6-6513-4741-9BAF-E775B272C03A}"/>
    <hyperlink ref="N43:N47" r:id="rId19" display="To know more about CV 9.0 - Click Here" xr:uid="{CBF51AB2-20B0-42FF-9922-C26B0B94C8C9}"/>
    <hyperlink ref="N50:N54" r:id="rId20" display="To know more about CV 9.0 - Click Here" xr:uid="{110377F9-0FB0-4671-BBCE-19903252A066}"/>
    <hyperlink ref="N57:N61" r:id="rId21" display="To know more about CV 9.0 - Click Here" xr:uid="{9084B02B-8417-4BD0-89D5-57FD90116E6C}"/>
    <hyperlink ref="N64:N68" r:id="rId22" display="To know more about CV 9.0 - Click Here" xr:uid="{876E10E9-1F2B-42B1-BDDE-06A6F5DE5147}"/>
    <hyperlink ref="N71" r:id="rId23" xr:uid="{690083F3-99E5-454A-9E35-80F0EA344C01}"/>
    <hyperlink ref="N16" r:id="rId24" xr:uid="{25872355-DB4C-435D-9929-6B8357EDCFE8}"/>
    <hyperlink ref="N27" r:id="rId25" xr:uid="{B54C91A3-AECB-4B90-A632-8396DA7AEFAE}"/>
    <hyperlink ref="N34" r:id="rId26" xr:uid="{9031CDC1-4BB7-4FC2-8049-34F1055275C1}"/>
    <hyperlink ref="N41" r:id="rId27" xr:uid="{02DD53B0-1D28-4CB0-AF5F-EC2ECE7265CC}"/>
    <hyperlink ref="N48" r:id="rId28" xr:uid="{DF5A411B-AA96-4293-8149-A72E32D75545}"/>
    <hyperlink ref="N55" r:id="rId29" xr:uid="{2D00433D-F044-45C5-9ECA-B6EB23AB0B4A}"/>
    <hyperlink ref="N62" r:id="rId30" xr:uid="{BE7C28C2-7385-4CE1-91AC-820E480CA108}"/>
    <hyperlink ref="N69" r:id="rId31" xr:uid="{50451311-76B7-4BB5-B5A1-5813A6E2E8C4}"/>
    <hyperlink ref="N21" r:id="rId32" xr:uid="{D60CA9E3-AEF4-49C1-ABDF-DFC61F55904D}"/>
    <hyperlink ref="N22" r:id="rId33" xr:uid="{52976CCC-12B9-4CBE-890A-360856AFDD9E}"/>
  </hyperlinks>
  <pageMargins left="0.7" right="0.7" top="0.75" bottom="0.75" header="0.3" footer="0.3"/>
  <pageSetup paperSize="9" orientation="portrait" r:id="rId34"/>
  <ignoredErrors>
    <ignoredError sqref="F5:I5 F6:I6 F4:I4 F3:I3 F11:I11 F12:I12 F13:I20 F23:I24 F21:I22" calculatedColumn="1"/>
  </ignoredErrors>
  <tableParts count="1">
    <tablePart r:id="rId35"/>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190E0-906F-4338-A384-DD80B60AF168}">
  <dimension ref="A1:O29"/>
  <sheetViews>
    <sheetView workbookViewId="0">
      <selection sqref="A1:A3"/>
    </sheetView>
  </sheetViews>
  <sheetFormatPr defaultColWidth="0" defaultRowHeight="14.5" zeroHeight="1"/>
  <cols>
    <col min="1" max="1" width="10.1796875" customWidth="1"/>
    <col min="2" max="2" width="14.08984375" bestFit="1" customWidth="1"/>
    <col min="3" max="3" width="11.7265625" bestFit="1" customWidth="1"/>
    <col min="4" max="4" width="9" bestFit="1" customWidth="1"/>
    <col min="5" max="5" width="7.6328125" bestFit="1" customWidth="1"/>
    <col min="6" max="7" width="5.6328125" bestFit="1" customWidth="1"/>
    <col min="8" max="11" width="12.453125" customWidth="1"/>
    <col min="12" max="12" width="11.54296875" hidden="1" customWidth="1"/>
    <col min="13" max="16384" width="8.7265625" hidden="1"/>
  </cols>
  <sheetData>
    <row r="1" spans="1:15" ht="14.5" customHeight="1">
      <c r="A1" s="321" t="e" vm="15">
        <v>#VALUE!</v>
      </c>
      <c r="B1" s="321" t="e" vm="16">
        <v>#VALUE!</v>
      </c>
      <c r="C1" s="322" t="s">
        <v>309</v>
      </c>
      <c r="D1" s="322"/>
      <c r="E1" s="322"/>
      <c r="F1" s="322"/>
      <c r="G1" s="322"/>
      <c r="H1" s="322"/>
      <c r="I1" s="322"/>
      <c r="J1" s="322"/>
      <c r="K1" s="322"/>
      <c r="L1" t="s">
        <v>96</v>
      </c>
      <c r="M1">
        <v>1</v>
      </c>
    </row>
    <row r="2" spans="1:15" ht="14.5" customHeight="1">
      <c r="A2" s="321"/>
      <c r="B2" s="321"/>
      <c r="C2" s="322"/>
      <c r="D2" s="322"/>
      <c r="E2" s="322"/>
      <c r="F2" s="322"/>
      <c r="G2" s="322"/>
      <c r="H2" s="322"/>
      <c r="I2" s="322"/>
      <c r="J2" s="322"/>
      <c r="K2" s="322"/>
      <c r="L2" t="s">
        <v>97</v>
      </c>
    </row>
    <row r="3" spans="1:15">
      <c r="A3" s="321"/>
      <c r="B3" s="321"/>
      <c r="C3" s="322"/>
      <c r="D3" s="322"/>
      <c r="E3" s="322"/>
      <c r="F3" s="322"/>
      <c r="G3" s="322"/>
      <c r="H3" s="322"/>
      <c r="I3" s="322"/>
      <c r="J3" s="322"/>
      <c r="K3" s="322"/>
      <c r="L3" t="s">
        <v>287</v>
      </c>
    </row>
    <row r="4" spans="1:15" ht="16" customHeight="1">
      <c r="A4" s="323" t="s">
        <v>17</v>
      </c>
      <c r="B4" s="324"/>
      <c r="C4" s="324"/>
      <c r="D4" s="324"/>
      <c r="E4" s="324"/>
      <c r="F4" s="324"/>
      <c r="G4" s="324"/>
      <c r="H4" s="324"/>
      <c r="I4" s="324"/>
      <c r="J4" s="324"/>
      <c r="K4" s="324"/>
    </row>
    <row r="5" spans="1:15" ht="16" customHeight="1">
      <c r="A5" s="211"/>
      <c r="D5" s="330" t="s">
        <v>313</v>
      </c>
      <c r="E5" s="330"/>
      <c r="F5" s="330"/>
      <c r="G5" s="330"/>
      <c r="H5" s="331" t="s">
        <v>322</v>
      </c>
      <c r="I5" s="331"/>
      <c r="J5" s="331"/>
      <c r="K5" s="331"/>
    </row>
    <row r="6" spans="1:15" ht="24.5">
      <c r="A6" s="1"/>
      <c r="B6" s="272" t="s">
        <v>31</v>
      </c>
      <c r="C6" s="273" t="s">
        <v>26</v>
      </c>
      <c r="D6" s="273" t="s">
        <v>310</v>
      </c>
      <c r="E6" s="273" t="s">
        <v>311</v>
      </c>
      <c r="F6" s="273" t="s">
        <v>2</v>
      </c>
      <c r="G6" s="274" t="s">
        <v>312</v>
      </c>
      <c r="H6" s="275" t="s">
        <v>315</v>
      </c>
      <c r="I6" s="275" t="s">
        <v>314</v>
      </c>
      <c r="J6" s="275" t="s">
        <v>316</v>
      </c>
      <c r="K6" s="275" t="s">
        <v>317</v>
      </c>
      <c r="L6" s="290" t="s">
        <v>318</v>
      </c>
      <c r="M6" s="290" t="s">
        <v>319</v>
      </c>
      <c r="N6" s="290" t="s">
        <v>320</v>
      </c>
      <c r="O6" s="290" t="s">
        <v>321</v>
      </c>
    </row>
    <row r="7" spans="1:15">
      <c r="A7" s="1"/>
      <c r="B7" s="278" t="s">
        <v>306</v>
      </c>
      <c r="C7" s="279" t="s">
        <v>27</v>
      </c>
      <c r="D7" s="279">
        <v>65</v>
      </c>
      <c r="E7" s="279">
        <v>65</v>
      </c>
      <c r="F7" s="279">
        <v>65</v>
      </c>
      <c r="G7" s="280">
        <v>90</v>
      </c>
      <c r="H7" s="281" t="str">
        <f>IF('Fill This Data'!$C$46*'Fill This Data'!$C$54=1,(IF('Fill This Data'!$C$15&lt;Table001__Page_1[[#This Row],[VARC]],$L$2,$L$1)),$L$3)</f>
        <v>-</v>
      </c>
      <c r="I7" s="281" t="str">
        <f>IF('Fill This Data'!$C$46*'Fill This Data'!$C$54=1,(IF('Fill This Data'!$D$15&lt;Table001__Page_1[[#This Row],[LRDI]],$L$2,$L$1)),$L$3)</f>
        <v>-</v>
      </c>
      <c r="J7" s="281" t="str">
        <f>IF('Fill This Data'!$C$46*'Fill This Data'!$C$54=1,(IF('Fill This Data'!$E$15&lt;Table001__Page_1[[#This Row],[QA]],$L$2,$L$1)),$L$3)</f>
        <v>-</v>
      </c>
      <c r="K7" s="281" t="str">
        <f>IF('Fill This Data'!$C$46*'Fill This Data'!$C$54=1,(IF('Fill This Data'!$F$15&lt;Table001__Page_1[[#This Row],[OA]],$L$2,$L$1)),$L$3)</f>
        <v>-</v>
      </c>
      <c r="L7" s="289">
        <f>IF(Table001__Page_1[[#This Row],[VARC ]]=$L$1,1,0)</f>
        <v>0</v>
      </c>
      <c r="M7" s="289">
        <f>IF(Table001__Page_1[[#This Row],[LRDI ]]=$L$1,1,0)</f>
        <v>0</v>
      </c>
      <c r="N7" s="289">
        <f>IF(Table001__Page_1[[#This Row],[QA ]]=$L$1,1,0)</f>
        <v>0</v>
      </c>
      <c r="O7" s="289">
        <f>IF(Table001__Page_1[[#This Row],[OA ]]=$L$1,1,0)</f>
        <v>0</v>
      </c>
    </row>
    <row r="8" spans="1:15">
      <c r="A8" s="1"/>
      <c r="B8" s="278" t="s">
        <v>307</v>
      </c>
      <c r="C8" s="279" t="s">
        <v>28</v>
      </c>
      <c r="D8" s="279">
        <v>65</v>
      </c>
      <c r="E8" s="279">
        <v>65</v>
      </c>
      <c r="F8" s="279">
        <v>65</v>
      </c>
      <c r="G8" s="280">
        <v>87</v>
      </c>
      <c r="H8" s="281" t="str">
        <f>IF('Fill This Data'!$D$46*'Fill This Data'!$C$54=1,(IF('Fill This Data'!$C$15&lt;Table001__Page_1[[#This Row],[VARC]],$L$2,$L$1)),$L$3)</f>
        <v>-</v>
      </c>
      <c r="I8" s="281" t="str">
        <f>IF('Fill This Data'!$D$46*'Fill This Data'!$C$54=1,(IF('Fill This Data'!$D$15&lt;Table001__Page_1[[#This Row],[LRDI]],$L$2,$L$1)),$L$3)</f>
        <v>-</v>
      </c>
      <c r="J8" s="281" t="str">
        <f>IF('Fill This Data'!$D$46*'Fill This Data'!$C$54=1,(IF('Fill This Data'!$E$15&lt;Table001__Page_1[[#This Row],[QA]],$L$2,$L$1)),$L$3)</f>
        <v>-</v>
      </c>
      <c r="K8" s="281" t="str">
        <f>IF('Fill This Data'!$D$46*'Fill This Data'!$C$54=1,(IF('Fill This Data'!$F$15&lt;Table001__Page_1[[#This Row],[OA]],$L$2,$L$1)),$L$3)</f>
        <v>-</v>
      </c>
      <c r="L8" s="289">
        <f>IF(Table001__Page_1[[#This Row],[VARC ]]=$L$1,1,0)</f>
        <v>0</v>
      </c>
      <c r="M8" s="289">
        <f>IF(Table001__Page_1[[#This Row],[LRDI ]]=$L$1,1,0)</f>
        <v>0</v>
      </c>
      <c r="N8" s="289">
        <f>IF(Table001__Page_1[[#This Row],[QA ]]=$L$1,1,0)</f>
        <v>0</v>
      </c>
      <c r="O8" s="289">
        <f>IF(Table001__Page_1[[#This Row],[OA ]]=$L$1,1,0)</f>
        <v>0</v>
      </c>
    </row>
    <row r="9" spans="1:15">
      <c r="A9" s="1"/>
      <c r="B9" s="282" t="s">
        <v>34</v>
      </c>
      <c r="C9" s="276" t="s">
        <v>27</v>
      </c>
      <c r="D9" s="276">
        <v>40</v>
      </c>
      <c r="E9" s="276">
        <v>40</v>
      </c>
      <c r="F9" s="276">
        <v>40</v>
      </c>
      <c r="G9" s="283">
        <v>68</v>
      </c>
      <c r="H9" s="281" t="str">
        <f>IF('Fill This Data'!$C$46*'Fill This Data'!$E$54=1,(IF('Fill This Data'!$C$15&lt;Table001__Page_1[[#This Row],[VARC]],$L$2,$L$1)),$L$3)</f>
        <v>-</v>
      </c>
      <c r="I9" s="281" t="str">
        <f>IF('Fill This Data'!$C$46*'Fill This Data'!$E$54=1,(IF('Fill This Data'!$D$15&lt;Table001__Page_1[[#This Row],[LRDI]],$L$2,$L$1)),$L$3)</f>
        <v>-</v>
      </c>
      <c r="J9" s="281" t="str">
        <f>IF('Fill This Data'!$C$46*'Fill This Data'!$E$54=1,(IF('Fill This Data'!$E$15&lt;Table001__Page_1[[#This Row],[QA]],$L$2,$L$1)),$L$3)</f>
        <v>-</v>
      </c>
      <c r="K9" s="281" t="str">
        <f>IF('Fill This Data'!$C$46*'Fill This Data'!$E$54=1,(IF('Fill This Data'!$F$15&lt;Table001__Page_1[[#This Row],[OA]],$L$2,$L$1)),$L$3)</f>
        <v>-</v>
      </c>
      <c r="L9" s="289">
        <f>IF(Table001__Page_1[[#This Row],[VARC ]]=$L$1,1,0)</f>
        <v>0</v>
      </c>
      <c r="M9" s="289">
        <f>IF(Table001__Page_1[[#This Row],[LRDI ]]=$L$1,1,0)</f>
        <v>0</v>
      </c>
      <c r="N9" s="289">
        <f>IF(Table001__Page_1[[#This Row],[QA ]]=$L$1,1,0)</f>
        <v>0</v>
      </c>
      <c r="O9" s="289">
        <f>IF(Table001__Page_1[[#This Row],[OA ]]=$L$1,1,0)</f>
        <v>0</v>
      </c>
    </row>
    <row r="10" spans="1:15">
      <c r="A10" s="1"/>
      <c r="B10" s="282" t="s">
        <v>307</v>
      </c>
      <c r="C10" s="276" t="s">
        <v>28</v>
      </c>
      <c r="D10" s="276">
        <v>40</v>
      </c>
      <c r="E10" s="276">
        <v>40</v>
      </c>
      <c r="F10" s="276">
        <v>40</v>
      </c>
      <c r="G10" s="283">
        <v>65</v>
      </c>
      <c r="H10" s="281" t="str">
        <f>IF('Fill This Data'!$D$46*'Fill This Data'!$E$54=1,(IF('Fill This Data'!$C$15&lt;Table001__Page_1[[#This Row],[VARC]],$L$2,$L$1)),$L$3)</f>
        <v>-</v>
      </c>
      <c r="I10" s="281" t="str">
        <f>IF('Fill This Data'!$D$46*'Fill This Data'!$E$54=1,(IF('Fill This Data'!$D$15&lt;Table001__Page_1[[#This Row],[LRDI]],$L$2,$L$1)),$L$3)</f>
        <v>-</v>
      </c>
      <c r="J10" s="281" t="str">
        <f>IF('Fill This Data'!$D$46*'Fill This Data'!$E$54=1,(IF('Fill This Data'!$E$15&lt;Table001__Page_1[[#This Row],[QA]],$L$2,$L$1)),$L$3)</f>
        <v>-</v>
      </c>
      <c r="K10" s="281" t="str">
        <f>IF('Fill This Data'!$D$46*'Fill This Data'!$E$54=1,(IF('Fill This Data'!$F$15&lt;Table001__Page_1[[#This Row],[OA]],$L$2,$L$1)),$L$3)</f>
        <v>-</v>
      </c>
      <c r="L10" s="289">
        <f>IF(Table001__Page_1[[#This Row],[VARC ]]=$L$1,1,0)</f>
        <v>0</v>
      </c>
      <c r="M10" s="289">
        <f>IF(Table001__Page_1[[#This Row],[LRDI ]]=$L$1,1,0)</f>
        <v>0</v>
      </c>
      <c r="N10" s="289">
        <f>IF(Table001__Page_1[[#This Row],[QA ]]=$L$1,1,0)</f>
        <v>0</v>
      </c>
      <c r="O10" s="289">
        <f>IF(Table001__Page_1[[#This Row],[OA ]]=$L$1,1,0)</f>
        <v>0</v>
      </c>
    </row>
    <row r="11" spans="1:15">
      <c r="A11" s="1"/>
      <c r="B11" s="284" t="s">
        <v>33</v>
      </c>
      <c r="C11" s="285" t="s">
        <v>27</v>
      </c>
      <c r="D11" s="285">
        <v>45</v>
      </c>
      <c r="E11" s="285">
        <v>45</v>
      </c>
      <c r="F11" s="285">
        <v>45</v>
      </c>
      <c r="G11" s="286">
        <v>72</v>
      </c>
      <c r="H11" s="281" t="str">
        <f>IF('Fill This Data'!$C$46*'Fill This Data'!$D$54=1,(IF('Fill This Data'!$C$15&lt;Table001__Page_1[[#This Row],[VARC]],$L$2,$L$1)),$L$3)</f>
        <v>-</v>
      </c>
      <c r="I11" s="281" t="str">
        <f>IF('Fill This Data'!$C$46*'Fill This Data'!$D$54=1,(IF('Fill This Data'!$D$15&lt;Table001__Page_1[[#This Row],[LRDI]],$L$2,$L$1)),$L$3)</f>
        <v>-</v>
      </c>
      <c r="J11" s="281" t="str">
        <f>IF('Fill This Data'!$C$46*'Fill This Data'!$D$54=1,(IF('Fill This Data'!$E$15&lt;Table001__Page_1[[#This Row],[QA]],$L$2,$L$1)),$L$3)</f>
        <v>-</v>
      </c>
      <c r="K11" s="281" t="str">
        <f>IF('Fill This Data'!$C$46*'Fill This Data'!$D$54=1,(IF('Fill This Data'!$F$15&lt;Table001__Page_1[[#This Row],[OA]],$L$2,$L$1)),$L$3)</f>
        <v>-</v>
      </c>
      <c r="L11" s="289">
        <f>IF(Table001__Page_1[[#This Row],[VARC ]]=$L$1,1,0)</f>
        <v>0</v>
      </c>
      <c r="M11" s="289">
        <f>IF(Table001__Page_1[[#This Row],[LRDI ]]=$L$1,1,0)</f>
        <v>0</v>
      </c>
      <c r="N11" s="289">
        <f>IF(Table001__Page_1[[#This Row],[QA ]]=$L$1,1,0)</f>
        <v>0</v>
      </c>
      <c r="O11" s="289">
        <f>IF(Table001__Page_1[[#This Row],[OA ]]=$L$1,1,0)</f>
        <v>0</v>
      </c>
    </row>
    <row r="12" spans="1:15">
      <c r="A12" s="1"/>
      <c r="B12" s="284" t="s">
        <v>307</v>
      </c>
      <c r="C12" s="285" t="s">
        <v>28</v>
      </c>
      <c r="D12" s="285">
        <v>45</v>
      </c>
      <c r="E12" s="285">
        <v>45</v>
      </c>
      <c r="F12" s="285">
        <v>45</v>
      </c>
      <c r="G12" s="286">
        <v>70</v>
      </c>
      <c r="H12" s="281" t="str">
        <f>IF('Fill This Data'!$D$46*'Fill This Data'!$D$54=1,(IF('Fill This Data'!$C$15&lt;Table001__Page_1[[#This Row],[VARC]],$L$2,$L$1)),$L$3)</f>
        <v>-</v>
      </c>
      <c r="I12" s="281" t="str">
        <f>IF('Fill This Data'!$D$46*'Fill This Data'!$D$54=1,(IF('Fill This Data'!$D$15&lt;Table001__Page_1[[#This Row],[LRDI]],$L$2,$L$1)),$L$3)</f>
        <v>-</v>
      </c>
      <c r="J12" s="281" t="str">
        <f>IF('Fill This Data'!$D$46*'Fill This Data'!$D$54=1,(IF('Fill This Data'!$E$15&lt;Table001__Page_1[[#This Row],[QA]],$L$2,$L$1)),$L$3)</f>
        <v>-</v>
      </c>
      <c r="K12" s="281" t="str">
        <f>IF('Fill This Data'!$D$46*'Fill This Data'!$D$54=1,(IF('Fill This Data'!$F$15&lt;Table001__Page_1[[#This Row],[OA]],$L$2,$L$1)),$L$3)</f>
        <v>-</v>
      </c>
      <c r="L12" s="289">
        <f>IF(Table001__Page_1[[#This Row],[VARC ]]=$L$1,1,0)</f>
        <v>0</v>
      </c>
      <c r="M12" s="289">
        <f>IF(Table001__Page_1[[#This Row],[LRDI ]]=$L$1,1,0)</f>
        <v>0</v>
      </c>
      <c r="N12" s="289">
        <f>IF(Table001__Page_1[[#This Row],[QA ]]=$L$1,1,0)</f>
        <v>0</v>
      </c>
      <c r="O12" s="289">
        <f>IF(Table001__Page_1[[#This Row],[OA ]]=$L$1,1,0)</f>
        <v>0</v>
      </c>
    </row>
    <row r="13" spans="1:15">
      <c r="A13" s="1"/>
      <c r="B13" s="282" t="s">
        <v>35</v>
      </c>
      <c r="C13" s="276" t="s">
        <v>27</v>
      </c>
      <c r="D13" s="276">
        <v>33</v>
      </c>
      <c r="E13" s="276">
        <v>33</v>
      </c>
      <c r="F13" s="276">
        <v>33</v>
      </c>
      <c r="G13" s="283">
        <v>52</v>
      </c>
      <c r="H13" s="281" t="str">
        <f>IF('Fill This Data'!$C$46*'Fill This Data'!$F$54=1,(IF('Fill This Data'!$C$15&lt;Table001__Page_1[[#This Row],[VARC]],$L$2,$L$1)),$L$3)</f>
        <v>-</v>
      </c>
      <c r="I13" s="281" t="str">
        <f>IF('Fill This Data'!$C$46*'Fill This Data'!$F$54=1,(IF('Fill This Data'!$D$15&lt;Table001__Page_1[[#This Row],[LRDI]],$L$2,$L$1)),$L$3)</f>
        <v>-</v>
      </c>
      <c r="J13" s="281" t="str">
        <f>IF('Fill This Data'!$C$46*'Fill This Data'!$F$54=1,(IF('Fill This Data'!$E$15&lt;Table001__Page_1[[#This Row],[QA]],$L$2,$L$1)),$L$3)</f>
        <v>-</v>
      </c>
      <c r="K13" s="281" t="str">
        <f>IF('Fill This Data'!$C$46*'Fill This Data'!$F$54=1,(IF('Fill This Data'!$F$15&lt;Table001__Page_1[[#This Row],[OA]],$L$2,$L$1)),$L$3)</f>
        <v>-</v>
      </c>
      <c r="L13" s="289">
        <f>IF(Table001__Page_1[[#This Row],[VARC ]]=$L$1,1,0)</f>
        <v>0</v>
      </c>
      <c r="M13" s="289">
        <f>IF(Table001__Page_1[[#This Row],[LRDI ]]=$L$1,1,0)</f>
        <v>0</v>
      </c>
      <c r="N13" s="289">
        <f>IF(Table001__Page_1[[#This Row],[QA ]]=$L$1,1,0)</f>
        <v>0</v>
      </c>
      <c r="O13" s="289">
        <f>IF(Table001__Page_1[[#This Row],[OA ]]=$L$1,1,0)</f>
        <v>0</v>
      </c>
    </row>
    <row r="14" spans="1:15">
      <c r="A14" s="1"/>
      <c r="B14" s="282" t="s">
        <v>307</v>
      </c>
      <c r="C14" s="276" t="s">
        <v>28</v>
      </c>
      <c r="D14" s="276">
        <v>33</v>
      </c>
      <c r="E14" s="276">
        <v>33</v>
      </c>
      <c r="F14" s="276">
        <v>33</v>
      </c>
      <c r="G14" s="283">
        <v>50</v>
      </c>
      <c r="H14" s="281" t="str">
        <f>IF('Fill This Data'!$D$46*'Fill This Data'!$F$54=1,(IF('Fill This Data'!$C$15&lt;Table001__Page_1[[#This Row],[VARC]],$L$2,$L$1)),$L$3)</f>
        <v>-</v>
      </c>
      <c r="I14" s="281" t="str">
        <f>IF('Fill This Data'!$D$46*'Fill This Data'!$F$54=1,(IF('Fill This Data'!$D$15&lt;Table001__Page_1[[#This Row],[LRDI]],$L$2,$L$1)),$L$3)</f>
        <v>-</v>
      </c>
      <c r="J14" s="281" t="str">
        <f>IF('Fill This Data'!$D$46*'Fill This Data'!$F$54=1,(IF('Fill This Data'!$E$15&lt;Table001__Page_1[[#This Row],[QA]],$L$2,$L$1)),$L$3)</f>
        <v>-</v>
      </c>
      <c r="K14" s="281" t="str">
        <f>IF('Fill This Data'!$D$46*'Fill This Data'!$F$54=1,(IF('Fill This Data'!$F$15&lt;Table001__Page_1[[#This Row],[OA]],$L$2,$L$1)),$L$3)</f>
        <v>-</v>
      </c>
      <c r="L14" s="289">
        <f>IF(Table001__Page_1[[#This Row],[VARC ]]=$L$1,1,0)</f>
        <v>0</v>
      </c>
      <c r="M14" s="289">
        <f>IF(Table001__Page_1[[#This Row],[LRDI ]]=$L$1,1,0)</f>
        <v>0</v>
      </c>
      <c r="N14" s="289">
        <f>IF(Table001__Page_1[[#This Row],[QA ]]=$L$1,1,0)</f>
        <v>0</v>
      </c>
      <c r="O14" s="289">
        <f>IF(Table001__Page_1[[#This Row],[OA ]]=$L$1,1,0)</f>
        <v>0</v>
      </c>
    </row>
    <row r="15" spans="1:15">
      <c r="A15" s="1"/>
      <c r="B15" s="284" t="s">
        <v>36</v>
      </c>
      <c r="C15" s="285" t="s">
        <v>27</v>
      </c>
      <c r="D15" s="285">
        <v>25</v>
      </c>
      <c r="E15" s="285">
        <v>31.5</v>
      </c>
      <c r="F15" s="285">
        <v>30</v>
      </c>
      <c r="G15" s="286">
        <v>37</v>
      </c>
      <c r="H15" s="281" t="str">
        <f>IF('Fill This Data'!$C$46*'Fill This Data'!$G$54=1,(IF('Fill This Data'!$C$15&lt;Table001__Page_1[[#This Row],[VARC]],$L$2,$L$1)),$L$3)</f>
        <v>-</v>
      </c>
      <c r="I15" s="281" t="str">
        <f>IF('Fill This Data'!$C$46*'Fill This Data'!$G$54=1,(IF('Fill This Data'!$D$15&lt;Table001__Page_1[[#This Row],[LRDI]],$L$2,$L$1)),$L$3)</f>
        <v>-</v>
      </c>
      <c r="J15" s="281" t="str">
        <f>IF('Fill This Data'!$C$46*'Fill This Data'!$G$54=1,(IF('Fill This Data'!$E$15&lt;Table001__Page_1[[#This Row],[QA]],$L$2,$L$1)),$L$3)</f>
        <v>-</v>
      </c>
      <c r="K15" s="281" t="str">
        <f>IF('Fill This Data'!$C$46*'Fill This Data'!$G$54=1,(IF('Fill This Data'!$F$15&lt;Table001__Page_1[[#This Row],[OA]],$L$2,$L$1)),$L$3)</f>
        <v>-</v>
      </c>
      <c r="L15" s="289">
        <f>IF(Table001__Page_1[[#This Row],[VARC ]]=$L$1,1,0)</f>
        <v>0</v>
      </c>
      <c r="M15" s="289">
        <f>IF(Table001__Page_1[[#This Row],[LRDI ]]=$L$1,1,0)</f>
        <v>0</v>
      </c>
      <c r="N15" s="289">
        <f>IF(Table001__Page_1[[#This Row],[QA ]]=$L$1,1,0)</f>
        <v>0</v>
      </c>
      <c r="O15" s="289">
        <f>IF(Table001__Page_1[[#This Row],[OA ]]=$L$1,1,0)</f>
        <v>0</v>
      </c>
    </row>
    <row r="16" spans="1:15">
      <c r="A16" s="1"/>
      <c r="B16" s="284" t="s">
        <v>307</v>
      </c>
      <c r="C16" s="285" t="s">
        <v>28</v>
      </c>
      <c r="D16" s="285">
        <v>25</v>
      </c>
      <c r="E16" s="285">
        <v>31.5</v>
      </c>
      <c r="F16" s="285">
        <v>30</v>
      </c>
      <c r="G16" s="286">
        <v>34</v>
      </c>
      <c r="H16" s="281" t="str">
        <f>IF('Fill This Data'!$D$46*'Fill This Data'!$G$54=1,(IF('Fill This Data'!$C$15&lt;Table001__Page_1[[#This Row],[VARC]],$L$2,$L$1)),$L$3)</f>
        <v>-</v>
      </c>
      <c r="I16" s="281" t="str">
        <f>IF('Fill This Data'!$D$46*'Fill This Data'!$G$54=1,(IF('Fill This Data'!$D$15&lt;Table001__Page_1[[#This Row],[LRDI]],$L$2,$L$1)),$L$3)</f>
        <v>-</v>
      </c>
      <c r="J16" s="281" t="str">
        <f>IF('Fill This Data'!$D$46*'Fill This Data'!$G$54=1,(IF('Fill This Data'!$E$15&lt;Table001__Page_1[[#This Row],[QA]],$L$2,$L$1)),$L$3)</f>
        <v>-</v>
      </c>
      <c r="K16" s="281" t="str">
        <f>IF('Fill This Data'!$D$46*'Fill This Data'!$G$54=1,(IF('Fill This Data'!$F$15&lt;Table001__Page_1[[#This Row],[OA]],$L$2,$L$1)),$L$3)</f>
        <v>-</v>
      </c>
      <c r="L16" s="289">
        <f>IF(Table001__Page_1[[#This Row],[VARC ]]=$L$1,1,0)</f>
        <v>0</v>
      </c>
      <c r="M16" s="289">
        <f>IF(Table001__Page_1[[#This Row],[LRDI ]]=$L$1,1,0)</f>
        <v>0</v>
      </c>
      <c r="N16" s="289">
        <f>IF(Table001__Page_1[[#This Row],[QA ]]=$L$1,1,0)</f>
        <v>0</v>
      </c>
      <c r="O16" s="289">
        <f>IF(Table001__Page_1[[#This Row],[OA ]]=$L$1,1,0)</f>
        <v>0</v>
      </c>
    </row>
    <row r="17" spans="1:15">
      <c r="A17" s="1"/>
      <c r="B17" s="282" t="s">
        <v>308</v>
      </c>
      <c r="C17" s="276" t="s">
        <v>27</v>
      </c>
      <c r="D17" s="276">
        <v>25</v>
      </c>
      <c r="E17" s="276">
        <v>31.5</v>
      </c>
      <c r="F17" s="276">
        <v>30</v>
      </c>
      <c r="G17" s="283">
        <v>37</v>
      </c>
      <c r="H17" s="281" t="str">
        <f>IF('Fill This Data'!$C$46*'Fill This Data'!$H$54=1,(IF('Fill This Data'!$C$15&lt;Table001__Page_1[[#This Row],[VARC]],$L$2,$L$1)),$L$3)</f>
        <v>-</v>
      </c>
      <c r="I17" s="281" t="str">
        <f>IF('Fill This Data'!$C$46*'Fill This Data'!$H$54=1,(IF('Fill This Data'!$D$15&lt;Table001__Page_1[[#This Row],[LRDI]],$L$2,$L$1)),$L$3)</f>
        <v>-</v>
      </c>
      <c r="J17" s="281" t="str">
        <f>IF('Fill This Data'!$C$46*'Fill This Data'!$H$54=1,(IF('Fill This Data'!$E$15&lt;Table001__Page_1[[#This Row],[QA]],$L$2,$L$1)),$L$3)</f>
        <v>-</v>
      </c>
      <c r="K17" s="281" t="str">
        <f>IF('Fill This Data'!$C$46*'Fill This Data'!$H$54=1,(IF('Fill This Data'!$F$15&lt;Table001__Page_1[[#This Row],[OA]],$L$2,$L$1)),$L$3)</f>
        <v>-</v>
      </c>
      <c r="L17" s="289">
        <f>IF(Table001__Page_1[[#This Row],[VARC ]]=$L$1,1,0)</f>
        <v>0</v>
      </c>
      <c r="M17" s="289">
        <f>IF(Table001__Page_1[[#This Row],[LRDI ]]=$L$1,1,0)</f>
        <v>0</v>
      </c>
      <c r="N17" s="289">
        <f>IF(Table001__Page_1[[#This Row],[QA ]]=$L$1,1,0)</f>
        <v>0</v>
      </c>
      <c r="O17" s="289">
        <f>IF(Table001__Page_1[[#This Row],[OA ]]=$L$1,1,0)</f>
        <v>0</v>
      </c>
    </row>
    <row r="18" spans="1:15">
      <c r="A18" s="1"/>
      <c r="B18" s="287" t="s">
        <v>307</v>
      </c>
      <c r="C18" s="277" t="s">
        <v>28</v>
      </c>
      <c r="D18" s="277">
        <v>25</v>
      </c>
      <c r="E18" s="277">
        <v>31.5</v>
      </c>
      <c r="F18" s="277">
        <v>30</v>
      </c>
      <c r="G18" s="288">
        <v>34</v>
      </c>
      <c r="H18" s="289" t="str">
        <f>IF('Fill This Data'!$D$46*'Fill This Data'!$H$54=1,(IF('Fill This Data'!$C$15&lt;Table001__Page_1[[#This Row],[VARC]],$L$2,$L$1)),$L$3)</f>
        <v>-</v>
      </c>
      <c r="I18" s="289" t="str">
        <f>IF('Fill This Data'!$D$46*'Fill This Data'!$H$54=1,(IF('Fill This Data'!$D$15&lt;Table001__Page_1[[#This Row],[LRDI]],$L$2,$L$1)),$L$3)</f>
        <v>-</v>
      </c>
      <c r="J18" s="289" t="str">
        <f>IF('Fill This Data'!$D$46*'Fill This Data'!$H$54=1,(IF('Fill This Data'!$E$15&lt;Table001__Page_1[[#This Row],[QA]],$L$2,$L$1)),$L$3)</f>
        <v>-</v>
      </c>
      <c r="K18" s="289" t="str">
        <f>IF('Fill This Data'!$D$46*'Fill This Data'!$H$54=1,(IF('Fill This Data'!$F$15&lt;Table001__Page_1[[#This Row],[OA]],$L$2,$L$1)),$L$3)</f>
        <v>-</v>
      </c>
      <c r="L18" s="289">
        <f>IF(Table001__Page_1[[#This Row],[VARC ]]=$L$1,1,0)</f>
        <v>0</v>
      </c>
      <c r="M18" s="289">
        <f>IF(Table001__Page_1[[#This Row],[LRDI ]]=$L$1,1,0)</f>
        <v>0</v>
      </c>
      <c r="N18" s="289">
        <f>IF(Table001__Page_1[[#This Row],[QA ]]=$L$1,1,0)</f>
        <v>0</v>
      </c>
      <c r="O18" s="289">
        <f>IF(Table001__Page_1[[#This Row],[OA ]]=$L$1,1,0)</f>
        <v>0</v>
      </c>
    </row>
    <row r="19" spans="1:15">
      <c r="A19" s="1"/>
      <c r="B19" s="332"/>
      <c r="C19" s="332"/>
      <c r="D19" s="332"/>
      <c r="E19" s="332"/>
      <c r="F19" s="332"/>
      <c r="G19" s="332"/>
      <c r="H19" s="332"/>
      <c r="I19" s="332"/>
      <c r="J19" s="332"/>
      <c r="K19" s="332"/>
    </row>
    <row r="20" spans="1:15" s="5" customFormat="1" ht="18.5" customHeight="1">
      <c r="A20" s="4"/>
      <c r="B20" s="333" t="s">
        <v>11</v>
      </c>
      <c r="C20" s="333"/>
      <c r="D20" s="333"/>
      <c r="E20" s="88"/>
      <c r="F20" s="88"/>
      <c r="G20" s="88"/>
      <c r="H20" s="88"/>
      <c r="I20" s="88"/>
      <c r="J20" s="88"/>
      <c r="K20" s="88"/>
    </row>
    <row r="21" spans="1:15" s="5" customFormat="1">
      <c r="A21" s="88"/>
      <c r="B21" s="88"/>
      <c r="C21" s="88"/>
      <c r="D21" s="88"/>
      <c r="E21" s="88"/>
      <c r="F21" s="88"/>
      <c r="G21" s="88"/>
      <c r="H21" s="88"/>
      <c r="I21" s="88"/>
      <c r="J21" s="88"/>
      <c r="K21" s="88"/>
    </row>
    <row r="22" spans="1:15" ht="22.15" customHeight="1">
      <c r="A22" s="325" t="s">
        <v>156</v>
      </c>
      <c r="B22" s="326" t="e" vm="5">
        <v>#VALUE!</v>
      </c>
      <c r="C22" s="327"/>
      <c r="D22" s="327"/>
      <c r="E22" s="327"/>
      <c r="F22" s="327"/>
      <c r="G22" s="327"/>
      <c r="H22" s="327"/>
      <c r="I22" s="327"/>
      <c r="J22" s="327"/>
      <c r="K22" s="327"/>
    </row>
    <row r="23" spans="1:15" ht="15.5" customHeight="1">
      <c r="A23" s="325"/>
      <c r="B23" s="326"/>
      <c r="C23" s="327"/>
      <c r="D23" s="327"/>
      <c r="E23" s="327"/>
      <c r="F23" s="327"/>
      <c r="G23" s="327"/>
      <c r="H23" s="327"/>
      <c r="I23" s="327"/>
      <c r="J23" s="327"/>
      <c r="K23" s="327"/>
    </row>
    <row r="24" spans="1:15" ht="22.15" customHeight="1">
      <c r="A24" s="325"/>
      <c r="B24" s="326"/>
      <c r="C24" s="327"/>
      <c r="D24" s="327"/>
      <c r="E24" s="327"/>
      <c r="F24" s="327"/>
      <c r="G24" s="327"/>
      <c r="H24" s="327"/>
      <c r="I24" s="327"/>
      <c r="J24" s="327"/>
      <c r="K24" s="327"/>
    </row>
    <row r="25" spans="1:15" s="5" customFormat="1">
      <c r="A25" s="88"/>
      <c r="B25" s="88"/>
      <c r="C25" s="88"/>
      <c r="D25" s="88"/>
      <c r="E25" s="88"/>
      <c r="F25" s="88"/>
      <c r="G25" s="88"/>
      <c r="H25" s="88"/>
      <c r="I25" s="88"/>
    </row>
    <row r="26" spans="1:15" ht="16.149999999999999" customHeight="1">
      <c r="A26" s="325" t="s">
        <v>157</v>
      </c>
      <c r="B26" s="328" t="e" vm="1">
        <v>#VALUE!</v>
      </c>
      <c r="C26" s="329"/>
      <c r="D26" s="329"/>
      <c r="E26" s="329"/>
      <c r="F26" s="329"/>
      <c r="G26" s="329"/>
      <c r="H26" s="329"/>
      <c r="I26" s="329"/>
      <c r="J26" s="329"/>
      <c r="K26" s="329"/>
    </row>
    <row r="27" spans="1:15" ht="24" customHeight="1">
      <c r="A27" s="325"/>
      <c r="B27" s="328"/>
      <c r="C27" s="329"/>
      <c r="D27" s="329"/>
      <c r="E27" s="329"/>
      <c r="F27" s="329"/>
      <c r="G27" s="329"/>
      <c r="H27" s="329"/>
      <c r="I27" s="329"/>
      <c r="J27" s="329"/>
      <c r="K27" s="329"/>
    </row>
    <row r="28" spans="1:15" ht="34.15" customHeight="1">
      <c r="A28" s="325"/>
      <c r="B28" s="328"/>
      <c r="C28" s="329"/>
      <c r="D28" s="329"/>
      <c r="E28" s="329"/>
      <c r="F28" s="329"/>
      <c r="G28" s="329"/>
      <c r="H28" s="329"/>
      <c r="I28" s="329"/>
      <c r="J28" s="329"/>
      <c r="K28" s="329"/>
    </row>
    <row r="29" spans="1:15" ht="15.15" customHeight="1">
      <c r="A29" s="89"/>
      <c r="B29" s="92"/>
      <c r="C29" s="92"/>
      <c r="D29" s="92"/>
      <c r="E29" s="92"/>
      <c r="F29" s="92"/>
      <c r="G29" s="1"/>
      <c r="H29" s="1"/>
      <c r="I29" s="1"/>
      <c r="J29" s="1"/>
    </row>
  </sheetData>
  <sheetProtection algorithmName="SHA-512" hashValue="m1TwYGjwkwngHu9Xkp6O5Z8U+69aRsFMM7foqQYDR9KzJ8LnxpuCKigNbVWESN16NowZ+MPtYzNGmDIYUro7aA==" saltValue="yKDUHK1EH9yL3YfQYSC3sw==" spinCount="100000" sheet="1" objects="1" scenarios="1"/>
  <mergeCells count="12">
    <mergeCell ref="A1:A3"/>
    <mergeCell ref="B1:B3"/>
    <mergeCell ref="C1:K3"/>
    <mergeCell ref="A4:K4"/>
    <mergeCell ref="A26:A28"/>
    <mergeCell ref="B22:K24"/>
    <mergeCell ref="B26:K28"/>
    <mergeCell ref="D5:G5"/>
    <mergeCell ref="H5:K5"/>
    <mergeCell ref="B19:K19"/>
    <mergeCell ref="B20:D20"/>
    <mergeCell ref="A22:A24"/>
  </mergeCells>
  <conditionalFormatting sqref="H7:K18">
    <cfRule type="containsText" dxfId="6" priority="3" operator="containsText" text="fail">
      <formula>NOT(ISERROR(SEARCH("fail",H7)))</formula>
    </cfRule>
    <cfRule type="containsText" dxfId="5" priority="4" operator="containsText" text="pass">
      <formula>NOT(ISERROR(SEARCH("pass",H7)))</formula>
    </cfRule>
  </conditionalFormatting>
  <conditionalFormatting sqref="H10:K10">
    <cfRule type="containsText" dxfId="4" priority="1" operator="containsText" text="fail">
      <formula>NOT(ISERROR(SEARCH("fail",H10)))</formula>
    </cfRule>
    <cfRule type="containsText" dxfId="3" priority="2" operator="containsText" text="pass">
      <formula>NOT(ISERROR(SEARCH("pass",H10)))</formula>
    </cfRule>
  </conditionalFormatting>
  <hyperlinks>
    <hyperlink ref="B22:F24" r:id="rId1" display="https://azucation.org.in/happy-students/" xr:uid="{B21CE827-9E1F-416C-9CA3-95566662A84B}"/>
    <hyperlink ref="B26:I28" r:id="rId2" display="https://azucation.org/new-courses" xr:uid="{5893C114-2CCD-4E0D-BDD4-42A488041BAA}"/>
  </hyperlinks>
  <pageMargins left="0.7" right="0.7" top="0.75" bottom="0.75" header="0.3" footer="0.3"/>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9EC79B-B5A4-4633-BF4F-75045D3C8D74}">
  <dimension ref="A1:J66"/>
  <sheetViews>
    <sheetView topLeftCell="A7" zoomScaleNormal="100" workbookViewId="0">
      <selection activeCell="H21" sqref="H21"/>
    </sheetView>
  </sheetViews>
  <sheetFormatPr defaultColWidth="0" defaultRowHeight="14.5" zeroHeight="1"/>
  <cols>
    <col min="1" max="1" width="15.81640625" style="14" customWidth="1"/>
    <col min="2" max="2" width="22.453125" style="14" customWidth="1"/>
    <col min="3" max="3" width="10.54296875" style="14" customWidth="1"/>
    <col min="4" max="4" width="19.36328125" style="14" customWidth="1"/>
    <col min="5" max="5" width="8.7265625" style="14" hidden="1" customWidth="1"/>
    <col min="6" max="6" width="10.1796875" style="14" customWidth="1"/>
    <col min="7" max="7" width="18.1796875" style="14" customWidth="1"/>
    <col min="8" max="8" width="17.453125" style="14" customWidth="1"/>
    <col min="9" max="9" width="5.1796875" style="14" bestFit="1" customWidth="1"/>
    <col min="10" max="16384" width="22.453125" style="14" hidden="1"/>
  </cols>
  <sheetData>
    <row r="1" spans="1:9" s="121" customFormat="1" ht="15.15" customHeight="1">
      <c r="A1" s="341" t="e" vm="17">
        <v>#VALUE!</v>
      </c>
      <c r="B1" s="322" t="s">
        <v>167</v>
      </c>
      <c r="C1" s="322"/>
      <c r="D1" s="322"/>
      <c r="E1" s="322"/>
      <c r="F1" s="322"/>
      <c r="G1" s="322"/>
      <c r="H1" s="322"/>
    </row>
    <row r="2" spans="1:9" s="121" customFormat="1" ht="15.15" customHeight="1" thickBot="1">
      <c r="A2" s="341"/>
      <c r="B2" s="322"/>
      <c r="C2" s="322"/>
      <c r="D2" s="322"/>
      <c r="E2" s="322"/>
      <c r="F2" s="322"/>
      <c r="G2" s="322"/>
      <c r="H2" s="322"/>
    </row>
    <row r="3" spans="1:9" s="137" customFormat="1" ht="16" thickBot="1">
      <c r="A3" s="354" t="s">
        <v>17</v>
      </c>
      <c r="B3" s="355"/>
      <c r="C3" s="355"/>
      <c r="D3" s="355"/>
      <c r="E3" s="355"/>
      <c r="F3" s="356"/>
      <c r="G3" s="220"/>
      <c r="H3" s="139"/>
    </row>
    <row r="4" spans="1:9" ht="16.5">
      <c r="A4" s="6" t="s">
        <v>9</v>
      </c>
      <c r="B4" s="221" t="s">
        <v>5</v>
      </c>
      <c r="C4" s="221" t="s">
        <v>6</v>
      </c>
      <c r="D4" s="221" t="s">
        <v>159</v>
      </c>
      <c r="E4" s="221" t="s">
        <v>224</v>
      </c>
      <c r="F4" s="221" t="s">
        <v>160</v>
      </c>
      <c r="G4" s="334" t="s">
        <v>184</v>
      </c>
      <c r="H4" s="335"/>
      <c r="I4" s="121"/>
    </row>
    <row r="5" spans="1:9" ht="16.5">
      <c r="A5" s="100" t="s">
        <v>176</v>
      </c>
      <c r="B5" s="100" t="s">
        <v>161</v>
      </c>
      <c r="C5" s="101">
        <v>0.6</v>
      </c>
      <c r="D5" s="102">
        <f>'Fill This Data'!F14</f>
        <v>0</v>
      </c>
      <c r="E5" s="100">
        <f>D5*60/166.06</f>
        <v>0</v>
      </c>
      <c r="F5" s="102">
        <f>E5</f>
        <v>0</v>
      </c>
      <c r="G5" s="357" t="e" vm="14">
        <v>#VALUE!</v>
      </c>
      <c r="H5" s="357"/>
      <c r="I5" s="357"/>
    </row>
    <row r="6" spans="1:9" ht="16.5">
      <c r="A6" s="345" t="s">
        <v>177</v>
      </c>
      <c r="B6" s="103" t="s">
        <v>150</v>
      </c>
      <c r="C6" s="348">
        <v>0.1</v>
      </c>
      <c r="D6" s="105">
        <f>'Fill This Data'!C23</f>
        <v>0</v>
      </c>
      <c r="E6" s="103">
        <f>(MAX((80+(D6-91)*5),80)-80)/2</f>
        <v>0</v>
      </c>
      <c r="F6" s="342">
        <f>IF(MAX(E6:E9)&gt;10,10,MAX(E6:E9))</f>
        <v>0</v>
      </c>
      <c r="G6" s="357"/>
      <c r="H6" s="357"/>
      <c r="I6" s="357"/>
    </row>
    <row r="7" spans="1:9" ht="16.5">
      <c r="A7" s="346"/>
      <c r="B7" s="103" t="s">
        <v>20</v>
      </c>
      <c r="C7" s="349"/>
      <c r="D7" s="105">
        <f>'Fill This Data'!D23</f>
        <v>0</v>
      </c>
      <c r="E7" s="103">
        <f>(MAX((80+(D7-90)*(20/6)),80)-80)/2</f>
        <v>0</v>
      </c>
      <c r="F7" s="343"/>
      <c r="G7" s="357"/>
      <c r="H7" s="357"/>
      <c r="I7" s="357"/>
    </row>
    <row r="8" spans="1:9" ht="16.5">
      <c r="A8" s="346"/>
      <c r="B8" s="103" t="s">
        <v>40</v>
      </c>
      <c r="C8" s="349"/>
      <c r="D8" s="105">
        <f>'Fill This Data'!E23</f>
        <v>0</v>
      </c>
      <c r="E8" s="103">
        <f>(MAX((80+(D8-80)*(20/8)),80)-80)/2</f>
        <v>0</v>
      </c>
      <c r="F8" s="343"/>
      <c r="G8" s="357"/>
      <c r="H8" s="357"/>
      <c r="I8" s="357"/>
    </row>
    <row r="9" spans="1:9" ht="16.5">
      <c r="A9" s="347"/>
      <c r="B9" s="103" t="s">
        <v>168</v>
      </c>
      <c r="C9" s="350"/>
      <c r="D9" s="105">
        <f>'Fill This Data'!F23</f>
        <v>0</v>
      </c>
      <c r="E9" s="103">
        <f>(MAX((80+(D9-93)*(20/7)),80)-80)/2</f>
        <v>0</v>
      </c>
      <c r="F9" s="344"/>
      <c r="G9" s="357"/>
      <c r="H9" s="357"/>
      <c r="I9" s="357"/>
    </row>
    <row r="10" spans="1:9" ht="16.5">
      <c r="A10" s="20" t="s">
        <v>178</v>
      </c>
      <c r="B10" s="106" t="s">
        <v>162</v>
      </c>
      <c r="C10" s="351">
        <v>0.1</v>
      </c>
      <c r="D10" s="107">
        <f>'Fill This Data'!C37</f>
        <v>0</v>
      </c>
      <c r="E10" s="107">
        <f>(((D10-73.92)/9.18)*(50/3)+50)*0.1</f>
        <v>-8.4204793028322467</v>
      </c>
      <c r="F10" s="338">
        <f>IF(MAX(E10:E14)&lt;0,0,MAX(E10:E14))</f>
        <v>0</v>
      </c>
      <c r="G10" s="357"/>
      <c r="H10" s="357"/>
      <c r="I10" s="357"/>
    </row>
    <row r="11" spans="1:9" ht="16.5">
      <c r="A11" s="108"/>
      <c r="B11" s="106" t="s">
        <v>42</v>
      </c>
      <c r="C11" s="352"/>
      <c r="D11" s="107">
        <f>'Fill This Data'!D37</f>
        <v>0</v>
      </c>
      <c r="E11" s="107">
        <f>(((D11-72.13)/10.57)*(50/3)+50)*0.1</f>
        <v>-6.3733837906023343</v>
      </c>
      <c r="F11" s="339"/>
      <c r="G11" s="357"/>
      <c r="H11" s="357"/>
      <c r="I11" s="357"/>
    </row>
    <row r="12" spans="1:9" ht="16.5">
      <c r="A12" s="108"/>
      <c r="B12" s="106" t="s">
        <v>7</v>
      </c>
      <c r="C12" s="352"/>
      <c r="D12" s="107">
        <f>'Fill This Data'!E37</f>
        <v>0</v>
      </c>
      <c r="E12" s="107">
        <f>(((D12-70.65)/10.71)*(50/3)+50)*0.1</f>
        <v>-5.9943977591036415</v>
      </c>
      <c r="F12" s="339"/>
      <c r="G12" s="357"/>
      <c r="H12" s="357"/>
      <c r="I12" s="357"/>
    </row>
    <row r="13" spans="1:9" ht="16.5">
      <c r="A13" s="108"/>
      <c r="B13" s="106" t="s">
        <v>8</v>
      </c>
      <c r="C13" s="352"/>
      <c r="D13" s="107">
        <f>'Fill This Data'!F37</f>
        <v>0</v>
      </c>
      <c r="E13" s="107">
        <f>(((D13-69.05)/10.46)*(50/3)+50)*0.1</f>
        <v>-6.0022307202039515</v>
      </c>
      <c r="F13" s="339"/>
      <c r="G13" s="357"/>
      <c r="H13" s="357"/>
      <c r="I13" s="357"/>
    </row>
    <row r="14" spans="1:9" ht="16.5">
      <c r="A14" s="108"/>
      <c r="B14" s="106" t="s">
        <v>24</v>
      </c>
      <c r="C14" s="353"/>
      <c r="D14" s="107">
        <f>'Fill This Data'!G37</f>
        <v>0</v>
      </c>
      <c r="E14" s="107">
        <f>(((D13-72.78)/10.77)*(50/3)+50)*0.1</f>
        <v>-6.2627669452181998</v>
      </c>
      <c r="F14" s="340"/>
      <c r="G14" s="357"/>
      <c r="H14" s="357"/>
      <c r="I14" s="357"/>
    </row>
    <row r="15" spans="1:9" ht="16.5">
      <c r="A15" s="109" t="s">
        <v>179</v>
      </c>
      <c r="B15" s="109" t="s">
        <v>180</v>
      </c>
      <c r="C15" s="110">
        <v>0.1</v>
      </c>
      <c r="D15" s="111">
        <f>'Fill This Data'!C60</f>
        <v>0</v>
      </c>
      <c r="E15" s="109"/>
      <c r="F15" s="112">
        <f>IF(D15&lt;6,0,MIN((D15-6)*0.5,10))</f>
        <v>0</v>
      </c>
      <c r="G15" s="357"/>
      <c r="H15" s="357"/>
      <c r="I15" s="357"/>
    </row>
    <row r="16" spans="1:9" ht="16.5">
      <c r="A16" s="103" t="s">
        <v>181</v>
      </c>
      <c r="B16" s="103" t="s">
        <v>163</v>
      </c>
      <c r="C16" s="104">
        <v>0.05</v>
      </c>
      <c r="D16" s="103">
        <f>IF(MAX('Fill This Data'!D37:G37)&gt;30,5,0)</f>
        <v>0</v>
      </c>
      <c r="E16" s="103"/>
      <c r="F16" s="105">
        <f>D16</f>
        <v>0</v>
      </c>
      <c r="G16" s="357"/>
      <c r="H16" s="357"/>
      <c r="I16" s="357"/>
    </row>
    <row r="17" spans="1:10" ht="16.5">
      <c r="A17" s="100" t="s">
        <v>182</v>
      </c>
      <c r="B17" s="100" t="s">
        <v>164</v>
      </c>
      <c r="C17" s="101">
        <v>0.05</v>
      </c>
      <c r="D17" s="100">
        <f>'Fill This Data'!C46*0+'Fill This Data'!D46*5+'Fill This Data'!E46*5</f>
        <v>0</v>
      </c>
      <c r="E17" s="113"/>
      <c r="F17" s="102">
        <f>D17</f>
        <v>0</v>
      </c>
      <c r="G17" s="357"/>
      <c r="H17" s="357"/>
      <c r="I17" s="357"/>
    </row>
    <row r="18" spans="1:10" ht="16.5">
      <c r="A18" s="109" t="s">
        <v>31</v>
      </c>
      <c r="B18" s="109">
        <f>IF(MAX('Fill This Data'!C54:H54)=0,0,INDEX('Fill This Data'!$C$53:$H$53,MATCH(C18,'Fill This Data'!$C$54:$H$54,0)))</f>
        <v>0</v>
      </c>
      <c r="C18" s="135">
        <v>1</v>
      </c>
      <c r="D18" s="109"/>
      <c r="E18" s="134"/>
      <c r="F18" s="112"/>
      <c r="G18" s="357"/>
      <c r="H18" s="357"/>
      <c r="I18" s="357"/>
    </row>
    <row r="19" spans="1:10" ht="16.5">
      <c r="A19" s="114"/>
      <c r="B19" s="114" t="s">
        <v>165</v>
      </c>
      <c r="C19" s="115"/>
      <c r="D19" s="114"/>
      <c r="E19" s="114"/>
      <c r="F19" s="116">
        <f>SUM(F5:F17)</f>
        <v>0</v>
      </c>
      <c r="G19" s="357"/>
      <c r="H19" s="357"/>
      <c r="I19" s="357"/>
    </row>
    <row r="20" spans="1:10" ht="16.5" hidden="1">
      <c r="A20" s="117">
        <v>7</v>
      </c>
      <c r="B20" s="117" t="s">
        <v>31</v>
      </c>
      <c r="C20" s="55"/>
      <c r="D20" s="31">
        <f>'Fill This Data'!C54*0+'Fill This Data'!D54*14+'Fill This Data'!E54*13+'Fill This Data'!F54*19+'Fill This Data'!G54*25+'Fill This Data'!H54*19</f>
        <v>0</v>
      </c>
      <c r="E20" s="31"/>
      <c r="F20" s="31">
        <f>D20</f>
        <v>0</v>
      </c>
      <c r="G20" s="87">
        <v>45</v>
      </c>
      <c r="H20" s="87">
        <v>47.2</v>
      </c>
      <c r="I20" s="121"/>
    </row>
    <row r="21" spans="1:10" ht="32.5" thickBot="1">
      <c r="A21" s="114"/>
      <c r="B21" s="119" t="s">
        <v>166</v>
      </c>
      <c r="C21" s="118"/>
      <c r="D21" s="119"/>
      <c r="E21" s="120"/>
      <c r="F21" s="130">
        <f>F19+F20</f>
        <v>0</v>
      </c>
      <c r="G21" s="131" t="str">
        <f>IF(F21&lt;G20,G22,IF(F21&lt;H20,H22,I22))</f>
        <v>No call</v>
      </c>
      <c r="H21" s="271"/>
      <c r="I21" s="88"/>
    </row>
    <row r="22" spans="1:10" s="5" customFormat="1" ht="18.5" customHeight="1" thickBot="1">
      <c r="A22" s="4"/>
      <c r="B22" s="336" t="s">
        <v>11</v>
      </c>
      <c r="C22" s="336"/>
      <c r="D22" s="336"/>
      <c r="E22" s="4"/>
      <c r="G22" s="3" t="s">
        <v>14</v>
      </c>
      <c r="H22" s="2" t="s">
        <v>13</v>
      </c>
      <c r="I22" s="129" t="s">
        <v>12</v>
      </c>
      <c r="J22" s="47"/>
    </row>
    <row r="23" spans="1:10" s="5" customFormat="1">
      <c r="A23" s="88"/>
      <c r="B23" s="88"/>
      <c r="C23" s="88"/>
      <c r="D23" s="88"/>
      <c r="E23" s="88"/>
      <c r="F23" s="88"/>
      <c r="G23" s="88" t="s">
        <v>185</v>
      </c>
      <c r="H23" s="88"/>
      <c r="I23" s="88"/>
    </row>
    <row r="24" spans="1:10" s="5" customFormat="1">
      <c r="A24" s="88"/>
      <c r="B24" s="88"/>
      <c r="C24" s="88"/>
      <c r="D24" s="88"/>
      <c r="E24" s="88"/>
      <c r="F24" s="88"/>
      <c r="G24" s="88"/>
      <c r="H24" s="88"/>
      <c r="I24" s="88"/>
    </row>
    <row r="25" spans="1:10" customFormat="1" ht="22.15" customHeight="1">
      <c r="A25" s="325" t="s">
        <v>156</v>
      </c>
      <c r="B25" s="317" t="e" vm="5">
        <v>#VALUE!</v>
      </c>
      <c r="C25" s="317"/>
      <c r="D25" s="317"/>
      <c r="E25" s="317"/>
      <c r="F25" s="317"/>
      <c r="G25" s="317"/>
      <c r="H25" s="317"/>
      <c r="I25" s="317"/>
      <c r="J25" s="1"/>
    </row>
    <row r="26" spans="1:10" customFormat="1" ht="15.5" customHeight="1">
      <c r="A26" s="325"/>
      <c r="B26" s="317"/>
      <c r="C26" s="317"/>
      <c r="D26" s="317"/>
      <c r="E26" s="317"/>
      <c r="F26" s="317"/>
      <c r="G26" s="317"/>
      <c r="H26" s="317"/>
      <c r="I26" s="317"/>
      <c r="J26" s="1"/>
    </row>
    <row r="27" spans="1:10" customFormat="1" ht="22.15" customHeight="1">
      <c r="A27" s="325"/>
      <c r="B27" s="317"/>
      <c r="C27" s="317"/>
      <c r="D27" s="317"/>
      <c r="E27" s="317"/>
      <c r="F27" s="317"/>
      <c r="G27" s="317"/>
      <c r="H27" s="317"/>
      <c r="I27" s="317"/>
      <c r="J27" s="1"/>
    </row>
    <row r="28" spans="1:10" s="5" customFormat="1">
      <c r="A28" s="88"/>
      <c r="B28" s="88"/>
      <c r="C28" s="88"/>
      <c r="D28" s="88"/>
      <c r="E28" s="88"/>
      <c r="F28" s="88"/>
      <c r="G28" s="88"/>
      <c r="H28" s="88"/>
      <c r="I28" s="88"/>
    </row>
    <row r="29" spans="1:10" s="5" customFormat="1">
      <c r="A29" s="88"/>
      <c r="B29" s="88"/>
      <c r="C29" s="88"/>
      <c r="D29" s="88"/>
      <c r="E29" s="88"/>
      <c r="F29" s="88"/>
      <c r="G29" s="88"/>
      <c r="H29" s="88"/>
      <c r="I29" s="88"/>
    </row>
    <row r="30" spans="1:10" s="1" customFormat="1" ht="15.5">
      <c r="A30" s="89"/>
    </row>
    <row r="31" spans="1:10" customFormat="1" ht="16.149999999999999" customHeight="1">
      <c r="A31" s="325" t="s">
        <v>157</v>
      </c>
      <c r="B31" s="358" t="e" vm="1">
        <v>#VALUE!</v>
      </c>
      <c r="C31" s="358"/>
      <c r="D31" s="358"/>
      <c r="E31" s="358"/>
      <c r="F31" s="358"/>
      <c r="G31" s="358"/>
      <c r="H31" s="358"/>
      <c r="I31" s="358"/>
      <c r="J31" s="1"/>
    </row>
    <row r="32" spans="1:10" customFormat="1" ht="24" customHeight="1">
      <c r="A32" s="325"/>
      <c r="B32" s="358"/>
      <c r="C32" s="358"/>
      <c r="D32" s="358"/>
      <c r="E32" s="358"/>
      <c r="F32" s="358"/>
      <c r="G32" s="358"/>
      <c r="H32" s="358"/>
      <c r="I32" s="358"/>
      <c r="J32" s="1"/>
    </row>
    <row r="33" spans="1:10" customFormat="1" ht="34.15" customHeight="1">
      <c r="A33" s="325"/>
      <c r="B33" s="358"/>
      <c r="C33" s="358"/>
      <c r="D33" s="358"/>
      <c r="E33" s="358"/>
      <c r="F33" s="358"/>
      <c r="G33" s="358"/>
      <c r="H33" s="358"/>
      <c r="I33" s="358"/>
      <c r="J33" s="1"/>
    </row>
    <row r="34" spans="1:10" customFormat="1" ht="15.15" customHeight="1">
      <c r="A34" s="89"/>
      <c r="B34" s="92"/>
      <c r="C34" s="92"/>
      <c r="D34" s="92"/>
      <c r="E34" s="92"/>
      <c r="F34" s="92"/>
      <c r="G34" s="1"/>
      <c r="H34" s="1"/>
      <c r="I34" s="1"/>
      <c r="J34" s="1"/>
    </row>
    <row r="35" spans="1:10" s="5" customFormat="1">
      <c r="A35" s="88"/>
      <c r="B35" s="88"/>
      <c r="C35" s="88"/>
      <c r="D35" s="88"/>
      <c r="E35" s="88"/>
      <c r="F35" s="88"/>
      <c r="G35" s="88"/>
      <c r="H35" s="88"/>
      <c r="I35" s="88"/>
    </row>
    <row r="36" spans="1:10" s="5" customFormat="1" ht="21" customHeight="1">
      <c r="A36" s="325" t="s">
        <v>183</v>
      </c>
      <c r="B36" s="337" t="e" vm="18">
        <v>#VALUE!</v>
      </c>
      <c r="C36" s="337"/>
      <c r="D36" s="337"/>
      <c r="E36" s="337"/>
      <c r="F36" s="337"/>
      <c r="G36" s="337"/>
      <c r="H36" s="337"/>
      <c r="I36" s="88"/>
    </row>
    <row r="37" spans="1:10" s="5" customFormat="1" ht="21" customHeight="1">
      <c r="A37" s="325"/>
      <c r="B37" s="337"/>
      <c r="C37" s="337"/>
      <c r="D37" s="337"/>
      <c r="E37" s="337"/>
      <c r="F37" s="337"/>
      <c r="G37" s="337"/>
      <c r="H37" s="337"/>
      <c r="I37" s="88"/>
    </row>
    <row r="38" spans="1:10" s="5" customFormat="1" ht="21" customHeight="1">
      <c r="A38" s="325"/>
      <c r="B38" s="337"/>
      <c r="C38" s="337"/>
      <c r="D38" s="337"/>
      <c r="E38" s="337"/>
      <c r="F38" s="337"/>
      <c r="G38" s="337"/>
      <c r="H38" s="337"/>
      <c r="I38" s="88"/>
    </row>
    <row r="39" spans="1:10" s="5" customFormat="1" ht="21" customHeight="1">
      <c r="A39" s="325"/>
      <c r="B39" s="337"/>
      <c r="C39" s="337"/>
      <c r="D39" s="337"/>
      <c r="E39" s="337"/>
      <c r="F39" s="337"/>
      <c r="G39" s="337"/>
      <c r="H39" s="337"/>
      <c r="I39" s="88"/>
    </row>
    <row r="40" spans="1:10" s="5" customFormat="1" ht="21" customHeight="1">
      <c r="A40" s="325"/>
      <c r="B40" s="337"/>
      <c r="C40" s="337"/>
      <c r="D40" s="337"/>
      <c r="E40" s="337"/>
      <c r="F40" s="337"/>
      <c r="G40" s="337"/>
      <c r="H40" s="337"/>
      <c r="I40" s="88"/>
    </row>
    <row r="41" spans="1:10" s="5" customFormat="1" ht="21" customHeight="1">
      <c r="A41" s="325"/>
      <c r="B41" s="337"/>
      <c r="C41" s="337"/>
      <c r="D41" s="337"/>
      <c r="E41" s="337"/>
      <c r="F41" s="337"/>
      <c r="G41" s="337"/>
      <c r="H41" s="337"/>
      <c r="I41" s="88"/>
    </row>
    <row r="42" spans="1:10" s="5" customFormat="1" ht="21" customHeight="1">
      <c r="A42" s="325"/>
      <c r="B42" s="337"/>
      <c r="C42" s="337"/>
      <c r="D42" s="337"/>
      <c r="E42" s="337"/>
      <c r="F42" s="337"/>
      <c r="G42" s="337"/>
      <c r="H42" s="337"/>
      <c r="I42" s="88"/>
    </row>
    <row r="43" spans="1:10" s="5" customFormat="1" ht="21" customHeight="1">
      <c r="A43" s="325"/>
      <c r="B43" s="337"/>
      <c r="C43" s="337"/>
      <c r="D43" s="337"/>
      <c r="E43" s="337"/>
      <c r="F43" s="337"/>
      <c r="G43" s="337"/>
      <c r="H43" s="337"/>
      <c r="I43" s="88"/>
    </row>
    <row r="44" spans="1:10" s="5" customFormat="1" ht="21" customHeight="1">
      <c r="A44" s="325"/>
      <c r="B44" s="337"/>
      <c r="C44" s="337"/>
      <c r="D44" s="337"/>
      <c r="E44" s="337"/>
      <c r="F44" s="337"/>
      <c r="G44" s="337"/>
      <c r="H44" s="337"/>
      <c r="I44" s="88"/>
    </row>
    <row r="45" spans="1:10" s="5" customFormat="1" ht="21" customHeight="1">
      <c r="A45" s="325"/>
      <c r="B45" s="337"/>
      <c r="C45" s="337"/>
      <c r="D45" s="337"/>
      <c r="E45" s="337"/>
      <c r="F45" s="337"/>
      <c r="G45" s="337"/>
      <c r="H45" s="337"/>
      <c r="I45" s="88"/>
    </row>
    <row r="46" spans="1:10">
      <c r="A46" s="121"/>
      <c r="B46" s="121"/>
      <c r="C46" s="121"/>
      <c r="D46" s="121"/>
      <c r="E46" s="121"/>
      <c r="F46" s="121"/>
      <c r="G46" s="121"/>
      <c r="H46" s="121"/>
      <c r="I46" s="121"/>
    </row>
    <row r="47" spans="1:10" hidden="1">
      <c r="A47" s="121"/>
      <c r="B47" s="121"/>
      <c r="C47" s="121"/>
      <c r="D47" s="121"/>
      <c r="E47" s="121"/>
      <c r="F47" s="121"/>
      <c r="G47" s="121"/>
      <c r="H47" s="121"/>
      <c r="I47" s="121"/>
    </row>
    <row r="48" spans="1:10" hidden="1">
      <c r="A48" s="121"/>
      <c r="B48" s="121"/>
      <c r="C48" s="121"/>
      <c r="D48" s="121"/>
      <c r="E48" s="121"/>
      <c r="F48" s="121"/>
      <c r="G48" s="121"/>
      <c r="H48" s="121"/>
      <c r="I48" s="121"/>
    </row>
    <row r="49" spans="1:9" hidden="1">
      <c r="A49" s="121"/>
      <c r="B49" s="121"/>
      <c r="C49" s="121"/>
      <c r="D49" s="121"/>
      <c r="E49" s="121"/>
      <c r="F49" s="121"/>
      <c r="G49" s="121"/>
      <c r="H49" s="121"/>
      <c r="I49" s="121"/>
    </row>
    <row r="50" spans="1:9" hidden="1">
      <c r="A50" s="121"/>
      <c r="B50" s="121"/>
      <c r="C50" s="121"/>
      <c r="D50" s="121"/>
      <c r="E50" s="121"/>
      <c r="F50" s="121"/>
      <c r="G50" s="121"/>
      <c r="H50" s="121"/>
      <c r="I50" s="121"/>
    </row>
    <row r="51" spans="1:9" hidden="1">
      <c r="A51" s="121"/>
      <c r="B51" s="121"/>
      <c r="C51" s="121"/>
      <c r="D51" s="121"/>
      <c r="E51" s="121"/>
      <c r="F51" s="121"/>
      <c r="G51" s="121"/>
      <c r="H51" s="121"/>
      <c r="I51" s="121"/>
    </row>
    <row r="52" spans="1:9" hidden="1">
      <c r="A52" s="121"/>
      <c r="B52" s="121"/>
      <c r="C52" s="121"/>
      <c r="D52" s="121"/>
      <c r="E52" s="121"/>
      <c r="F52" s="121"/>
      <c r="G52" s="121"/>
      <c r="H52" s="121"/>
      <c r="I52" s="121"/>
    </row>
    <row r="53" spans="1:9" hidden="1">
      <c r="A53" s="121"/>
      <c r="B53" s="121"/>
      <c r="C53" s="121"/>
      <c r="D53" s="121"/>
      <c r="E53" s="121"/>
      <c r="F53" s="121"/>
      <c r="G53" s="121"/>
      <c r="H53" s="121"/>
      <c r="I53" s="121"/>
    </row>
    <row r="54" spans="1:9" hidden="1">
      <c r="A54" s="121"/>
      <c r="B54" s="121"/>
      <c r="C54" s="121"/>
      <c r="D54" s="121"/>
      <c r="E54" s="121"/>
      <c r="F54" s="121"/>
      <c r="G54" s="121"/>
      <c r="H54" s="121"/>
      <c r="I54" s="121"/>
    </row>
    <row r="55" spans="1:9" hidden="1">
      <c r="A55" s="121"/>
      <c r="B55" s="121"/>
      <c r="C55" s="121"/>
      <c r="D55" s="121"/>
      <c r="E55" s="121"/>
      <c r="F55" s="121"/>
      <c r="G55" s="121"/>
      <c r="H55" s="121"/>
      <c r="I55" s="121"/>
    </row>
    <row r="56" spans="1:9" hidden="1">
      <c r="A56" s="121"/>
      <c r="B56" s="121"/>
      <c r="C56" s="121"/>
      <c r="D56" s="121"/>
      <c r="E56" s="121"/>
      <c r="F56" s="121"/>
      <c r="G56" s="121"/>
      <c r="H56" s="121"/>
      <c r="I56" s="121"/>
    </row>
    <row r="57" spans="1:9" hidden="1">
      <c r="A57" s="121"/>
      <c r="B57" s="121"/>
      <c r="C57" s="121"/>
      <c r="D57" s="121"/>
      <c r="E57" s="121"/>
      <c r="F57" s="121"/>
      <c r="G57" s="121"/>
      <c r="H57" s="121"/>
      <c r="I57" s="121"/>
    </row>
    <row r="58" spans="1:9" hidden="1">
      <c r="A58" s="121"/>
      <c r="B58" s="121"/>
      <c r="C58" s="121"/>
      <c r="D58" s="121"/>
      <c r="E58" s="121"/>
      <c r="F58" s="121"/>
      <c r="G58" s="121"/>
      <c r="H58" s="121"/>
      <c r="I58" s="121"/>
    </row>
    <row r="59" spans="1:9" hidden="1">
      <c r="A59" s="121"/>
      <c r="B59" s="121"/>
      <c r="C59" s="121"/>
      <c r="D59" s="121"/>
      <c r="E59" s="121"/>
      <c r="F59" s="121"/>
      <c r="G59" s="121"/>
      <c r="H59" s="121"/>
      <c r="I59" s="121"/>
    </row>
    <row r="60" spans="1:9" hidden="1">
      <c r="A60" s="121"/>
      <c r="B60" s="121"/>
      <c r="C60" s="121"/>
      <c r="D60" s="121"/>
      <c r="E60" s="121"/>
      <c r="F60" s="121"/>
      <c r="G60" s="121"/>
      <c r="H60" s="121"/>
      <c r="I60" s="121"/>
    </row>
    <row r="61" spans="1:9" hidden="1">
      <c r="A61" s="121"/>
      <c r="B61" s="121"/>
      <c r="C61" s="121"/>
      <c r="D61" s="121"/>
      <c r="E61" s="121"/>
      <c r="F61" s="121"/>
      <c r="G61" s="121"/>
      <c r="H61" s="121"/>
      <c r="I61" s="121"/>
    </row>
    <row r="62" spans="1:9" hidden="1">
      <c r="A62" s="121"/>
      <c r="B62" s="121"/>
      <c r="C62" s="121"/>
      <c r="D62" s="121"/>
      <c r="E62" s="121"/>
      <c r="F62" s="121"/>
      <c r="G62" s="121"/>
      <c r="H62" s="121"/>
      <c r="I62" s="121"/>
    </row>
    <row r="63" spans="1:9" hidden="1">
      <c r="A63" s="121"/>
      <c r="B63" s="121"/>
      <c r="C63" s="121"/>
      <c r="D63" s="121"/>
      <c r="E63" s="121"/>
      <c r="F63" s="121"/>
      <c r="G63" s="121"/>
      <c r="H63" s="121"/>
      <c r="I63" s="121"/>
    </row>
    <row r="64" spans="1:9" hidden="1">
      <c r="A64" s="121"/>
      <c r="B64" s="121"/>
      <c r="C64" s="121"/>
      <c r="D64" s="121"/>
      <c r="E64" s="121"/>
      <c r="F64" s="121"/>
      <c r="G64" s="121"/>
      <c r="H64" s="121"/>
      <c r="I64" s="121"/>
    </row>
    <row r="65" spans="1:9" hidden="1">
      <c r="A65" s="121"/>
      <c r="B65" s="121"/>
      <c r="C65" s="121"/>
      <c r="D65" s="121"/>
      <c r="E65" s="121"/>
      <c r="F65" s="121"/>
      <c r="G65" s="121"/>
      <c r="H65" s="121"/>
      <c r="I65" s="121"/>
    </row>
    <row r="66" spans="1:9" hidden="1">
      <c r="A66" s="121"/>
      <c r="B66" s="121"/>
      <c r="C66" s="121"/>
      <c r="D66" s="121"/>
      <c r="E66" s="121"/>
      <c r="F66" s="121"/>
      <c r="G66" s="121"/>
      <c r="H66" s="121"/>
      <c r="I66" s="121"/>
    </row>
  </sheetData>
  <sheetProtection algorithmName="SHA-512" hashValue="wkO4aLWbON3JFH3xuQ3Hz0FRPjP3TAmjTpUbyDp47EIeqy6m57YnudDz+ReqyPgIa7UAKE5yR1yxn4f0CwvIYA==" saltValue="gSofhS6LhAnPNIZJ/pK6Mw==" spinCount="100000" sheet="1" objects="1" scenarios="1"/>
  <mergeCells count="17">
    <mergeCell ref="A36:A45"/>
    <mergeCell ref="G5:I19"/>
    <mergeCell ref="A25:A27"/>
    <mergeCell ref="B25:I27"/>
    <mergeCell ref="A31:A33"/>
    <mergeCell ref="B31:I33"/>
    <mergeCell ref="A1:A2"/>
    <mergeCell ref="F6:F9"/>
    <mergeCell ref="A6:A9"/>
    <mergeCell ref="C6:C9"/>
    <mergeCell ref="C10:C14"/>
    <mergeCell ref="A3:F3"/>
    <mergeCell ref="G4:H4"/>
    <mergeCell ref="B22:D22"/>
    <mergeCell ref="B1:H2"/>
    <mergeCell ref="B36:H45"/>
    <mergeCell ref="F10:F14"/>
  </mergeCells>
  <hyperlinks>
    <hyperlink ref="B25:F27" r:id="rId1" display="https://azucation.org.in/happy-students/" xr:uid="{83CB5567-016D-4FA3-84DE-6B42D19441C4}"/>
    <hyperlink ref="B31:I33" r:id="rId2" display="https://azucation.org/new-courses" xr:uid="{07E8A138-97B7-4FEB-839B-94C4E484D9B1}"/>
  </hyperlinks>
  <pageMargins left="0.7" right="0.7" top="0.75" bottom="0.75" header="0.3" footer="0.3"/>
  <pageSetup paperSize="9" orientation="portrait" verticalDpi="0" r:id="rId3"/>
  <ignoredErrors>
    <ignoredError sqref="D16" formulaRange="1"/>
    <ignoredError sqref="F19" formula="1"/>
  </ignoredError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AEFD33-C6E9-46BA-8A05-7C036E3A9E59}">
  <dimension ref="A1:J38"/>
  <sheetViews>
    <sheetView zoomScaleNormal="100" workbookViewId="0">
      <selection activeCell="G1" sqref="G1:G1048576"/>
    </sheetView>
  </sheetViews>
  <sheetFormatPr defaultColWidth="0" defaultRowHeight="14.5" zeroHeight="1"/>
  <cols>
    <col min="1" max="1" width="9.81640625" style="5" customWidth="1"/>
    <col min="2" max="2" width="7.6328125" style="5" bestFit="1" customWidth="1"/>
    <col min="3" max="3" width="27" style="5" customWidth="1"/>
    <col min="4" max="4" width="11.81640625" style="5" bestFit="1" customWidth="1"/>
    <col min="5" max="5" width="6.81640625" style="5" bestFit="1" customWidth="1"/>
    <col min="6" max="6" width="19.1796875" style="5" bestFit="1" customWidth="1"/>
    <col min="7" max="7" width="19.08984375" style="5" customWidth="1"/>
    <col min="8" max="8" width="12.1796875" style="5" bestFit="1" customWidth="1"/>
    <col min="9" max="10" width="0" style="5" hidden="1" customWidth="1"/>
    <col min="11" max="16384" width="20.54296875" style="5" hidden="1"/>
  </cols>
  <sheetData>
    <row r="1" spans="1:10" ht="15.5">
      <c r="A1" s="4"/>
      <c r="B1" s="4"/>
      <c r="C1" s="4"/>
      <c r="D1" s="4"/>
      <c r="E1" s="4"/>
      <c r="F1" s="4"/>
      <c r="G1" s="4"/>
      <c r="H1" s="4"/>
    </row>
    <row r="2" spans="1:10" ht="26">
      <c r="B2" s="360" t="s">
        <v>15</v>
      </c>
      <c r="C2" s="360"/>
      <c r="D2" s="360"/>
      <c r="E2" s="360"/>
      <c r="F2" s="360"/>
      <c r="G2" s="357" t="e" vm="14">
        <v>#VALUE!</v>
      </c>
      <c r="H2" s="357"/>
    </row>
    <row r="3" spans="1:10" ht="15.5">
      <c r="A3" s="4"/>
      <c r="B3" s="4"/>
      <c r="C3" s="4"/>
      <c r="D3" s="361" t="s">
        <v>17</v>
      </c>
      <c r="E3" s="361"/>
      <c r="F3" s="361"/>
      <c r="G3" s="357"/>
      <c r="H3" s="357"/>
    </row>
    <row r="4" spans="1:10" ht="33">
      <c r="A4" s="4"/>
      <c r="B4" s="32" t="s">
        <v>9</v>
      </c>
      <c r="C4" s="32" t="s">
        <v>5</v>
      </c>
      <c r="D4" s="32" t="s">
        <v>6</v>
      </c>
      <c r="E4" s="32" t="s">
        <v>52</v>
      </c>
      <c r="F4" s="32" t="s">
        <v>10</v>
      </c>
      <c r="G4" s="357"/>
      <c r="H4" s="357"/>
    </row>
    <row r="5" spans="1:10" ht="16.5">
      <c r="A5" s="4"/>
      <c r="B5" s="33">
        <v>1</v>
      </c>
      <c r="C5" s="33" t="s">
        <v>19</v>
      </c>
      <c r="D5" s="34">
        <v>0.1</v>
      </c>
      <c r="E5" s="35">
        <f>MAX('Fill This Data'!$C$22:$F$22)</f>
        <v>0</v>
      </c>
      <c r="F5" s="33">
        <f>IF(E5&lt;60,0,IF(E5&lt;65,2,IF(E5&lt;70,4,IF(E5&lt;75,6,IF(E5&lt;80,8,10)))))</f>
        <v>0</v>
      </c>
      <c r="G5" s="357"/>
      <c r="H5" s="357"/>
    </row>
    <row r="6" spans="1:10" ht="16.5">
      <c r="A6" s="4"/>
      <c r="B6" s="36">
        <v>2</v>
      </c>
      <c r="C6" s="36" t="s">
        <v>50</v>
      </c>
      <c r="D6" s="37">
        <v>0.15</v>
      </c>
      <c r="E6" s="38">
        <f>MAX('Fill This Data'!$C$23:$F$23)</f>
        <v>0</v>
      </c>
      <c r="F6" s="36">
        <f>IF(E6&lt;60,0,IF(E6&lt;65,3,IF(E6&lt;70,6,IF(E6&lt;75,9,IF(E6&lt;80,12,15)))))</f>
        <v>0</v>
      </c>
      <c r="G6" s="357"/>
      <c r="H6" s="357"/>
    </row>
    <row r="7" spans="1:10" ht="16.5">
      <c r="A7" s="4"/>
      <c r="B7" s="20">
        <v>3</v>
      </c>
      <c r="C7" s="20" t="s">
        <v>51</v>
      </c>
      <c r="D7" s="39">
        <v>0.04</v>
      </c>
      <c r="E7" s="40">
        <f>'Fill This Data'!C46*0+'Fill This Data'!D46*4+'Fill This Data'!E46*4</f>
        <v>0</v>
      </c>
      <c r="F7" s="20">
        <f>E7</f>
        <v>0</v>
      </c>
      <c r="G7" s="357"/>
      <c r="H7" s="357"/>
    </row>
    <row r="8" spans="1:10" ht="16.5">
      <c r="A8" s="4"/>
      <c r="B8" s="6">
        <v>4</v>
      </c>
      <c r="C8" s="6" t="s">
        <v>16</v>
      </c>
      <c r="D8" s="41">
        <v>0.56000000000000005</v>
      </c>
      <c r="E8" s="42">
        <f>'Fill This Data'!F14</f>
        <v>0</v>
      </c>
      <c r="F8" s="6">
        <f>E8*56/198</f>
        <v>0</v>
      </c>
      <c r="G8" s="357"/>
      <c r="H8" s="357"/>
    </row>
    <row r="9" spans="1:10" ht="16.5">
      <c r="A9" s="4"/>
      <c r="B9" s="132"/>
      <c r="C9" s="132" t="s">
        <v>187</v>
      </c>
      <c r="D9" s="136">
        <f>IF(MAX('Fill This Data'!$C$54:$H$54)=0,0,INDEX('Fill This Data'!$C$53:$H$53,MATCH(E9,'Fill This Data'!$C$54:$H$54,0)))</f>
        <v>0</v>
      </c>
      <c r="E9" s="133">
        <v>1</v>
      </c>
      <c r="F9" s="132"/>
      <c r="G9" s="357"/>
      <c r="H9" s="357"/>
    </row>
    <row r="10" spans="1:10" ht="17" thickBot="1">
      <c r="A10" s="4"/>
      <c r="B10" s="43"/>
      <c r="C10" s="43" t="s">
        <v>93</v>
      </c>
      <c r="D10" s="44"/>
      <c r="E10" s="45"/>
      <c r="F10" s="43">
        <f>SUM(F5:F8)</f>
        <v>0</v>
      </c>
      <c r="G10" s="357"/>
      <c r="H10" s="357"/>
    </row>
    <row r="11" spans="1:10" s="88" customFormat="1" ht="17" hidden="1" thickBot="1">
      <c r="A11" s="4"/>
      <c r="B11" s="31"/>
      <c r="C11" s="31" t="s">
        <v>146</v>
      </c>
      <c r="D11" s="55"/>
      <c r="E11" s="31">
        <f>'Fill This Data'!C54*0+'Fill This Data'!D54*7+'Fill This Data'!E54*5+'Fill This Data'!F54*13+'Fill This Data'!G54*19+'Fill This Data'!H54*19</f>
        <v>0</v>
      </c>
      <c r="F11" s="31">
        <f>E11</f>
        <v>0</v>
      </c>
      <c r="G11" s="87">
        <v>48.3</v>
      </c>
      <c r="H11" s="87">
        <v>50.7</v>
      </c>
    </row>
    <row r="12" spans="1:10" ht="49.5" thickBot="1">
      <c r="A12" s="4"/>
      <c r="B12" s="46"/>
      <c r="C12" s="85"/>
      <c r="D12" s="48" t="s">
        <v>100</v>
      </c>
      <c r="E12" s="32"/>
      <c r="F12" s="86">
        <f>F10+F11</f>
        <v>0</v>
      </c>
      <c r="G12" s="21" t="str">
        <f>IF(F12&lt;G11,G13,IF(F12&lt;H11,H13,I13))</f>
        <v>No call</v>
      </c>
      <c r="H12" s="271"/>
    </row>
    <row r="13" spans="1:10" ht="18.5" customHeight="1" thickBot="1">
      <c r="A13" s="4"/>
      <c r="B13" s="4"/>
      <c r="C13" s="4"/>
      <c r="D13" s="4"/>
      <c r="E13" s="333" t="s">
        <v>11</v>
      </c>
      <c r="F13" s="333"/>
      <c r="G13" s="3" t="s">
        <v>14</v>
      </c>
      <c r="H13" s="2" t="s">
        <v>13</v>
      </c>
      <c r="I13" s="2" t="s">
        <v>12</v>
      </c>
      <c r="J13" s="47"/>
    </row>
    <row r="14" spans="1:10">
      <c r="A14" s="88"/>
      <c r="B14" s="88"/>
      <c r="C14" s="88"/>
      <c r="D14" s="88"/>
      <c r="E14" s="88"/>
      <c r="F14" s="88"/>
      <c r="G14" s="88"/>
      <c r="H14" s="88"/>
    </row>
    <row r="15" spans="1:10">
      <c r="A15" s="88"/>
      <c r="B15" s="88"/>
      <c r="C15" s="88"/>
      <c r="D15" s="88"/>
      <c r="E15" s="88"/>
      <c r="F15" s="88"/>
      <c r="G15" s="88"/>
      <c r="H15" s="88"/>
    </row>
    <row r="16" spans="1:10" customFormat="1" ht="22.15" customHeight="1">
      <c r="A16" s="325" t="s">
        <v>156</v>
      </c>
      <c r="B16" s="317" t="e" vm="5">
        <v>#VALUE!</v>
      </c>
      <c r="C16" s="317"/>
      <c r="D16" s="317"/>
      <c r="E16" s="317"/>
      <c r="F16" s="317"/>
      <c r="G16" s="317"/>
      <c r="H16" s="317"/>
      <c r="I16" s="317"/>
      <c r="J16" s="1"/>
    </row>
    <row r="17" spans="1:10" customFormat="1" ht="15.5" customHeight="1">
      <c r="A17" s="325"/>
      <c r="B17" s="317"/>
      <c r="C17" s="317"/>
      <c r="D17" s="317"/>
      <c r="E17" s="317"/>
      <c r="F17" s="317"/>
      <c r="G17" s="317"/>
      <c r="H17" s="317"/>
      <c r="I17" s="317"/>
      <c r="J17" s="1"/>
    </row>
    <row r="18" spans="1:10" customFormat="1" ht="22.15" customHeight="1">
      <c r="A18" s="325"/>
      <c r="B18" s="317"/>
      <c r="C18" s="317"/>
      <c r="D18" s="317"/>
      <c r="E18" s="317"/>
      <c r="F18" s="317"/>
      <c r="G18" s="317"/>
      <c r="H18" s="317"/>
      <c r="I18" s="317"/>
      <c r="J18" s="1"/>
    </row>
    <row r="19" spans="1:10">
      <c r="A19" s="88"/>
      <c r="B19" s="88"/>
      <c r="C19" s="88"/>
      <c r="D19" s="88"/>
      <c r="E19" s="88"/>
      <c r="F19" s="88"/>
      <c r="G19" s="88"/>
      <c r="H19" s="88"/>
      <c r="I19" s="88"/>
    </row>
    <row r="20" spans="1:10">
      <c r="A20" s="88"/>
      <c r="B20" s="88"/>
      <c r="C20" s="88"/>
      <c r="D20" s="88"/>
      <c r="E20" s="88"/>
      <c r="F20" s="88"/>
      <c r="G20" s="88"/>
      <c r="H20" s="88"/>
      <c r="I20" s="88"/>
    </row>
    <row r="21" spans="1:10" s="1" customFormat="1" ht="15.5">
      <c r="A21" s="89"/>
    </row>
    <row r="22" spans="1:10" customFormat="1" ht="16.149999999999999" customHeight="1">
      <c r="A22" s="325" t="s">
        <v>157</v>
      </c>
      <c r="B22" s="358" t="e" vm="1">
        <v>#VALUE!</v>
      </c>
      <c r="C22" s="358"/>
      <c r="D22" s="358"/>
      <c r="E22" s="358"/>
      <c r="F22" s="358"/>
      <c r="G22" s="358"/>
      <c r="H22" s="358"/>
      <c r="I22" s="358"/>
      <c r="J22" s="1"/>
    </row>
    <row r="23" spans="1:10" customFormat="1" ht="24" customHeight="1">
      <c r="A23" s="325"/>
      <c r="B23" s="358"/>
      <c r="C23" s="358"/>
      <c r="D23" s="358"/>
      <c r="E23" s="358"/>
      <c r="F23" s="358"/>
      <c r="G23" s="358"/>
      <c r="H23" s="358"/>
      <c r="I23" s="358"/>
      <c r="J23" s="1"/>
    </row>
    <row r="24" spans="1:10" customFormat="1" ht="34.15" customHeight="1">
      <c r="A24" s="325"/>
      <c r="B24" s="358"/>
      <c r="C24" s="358"/>
      <c r="D24" s="358"/>
      <c r="E24" s="358"/>
      <c r="F24" s="358"/>
      <c r="G24" s="358"/>
      <c r="H24" s="358"/>
      <c r="I24" s="358"/>
      <c r="J24" s="1"/>
    </row>
    <row r="25" spans="1:10" customFormat="1" ht="15.15" customHeight="1">
      <c r="A25" s="89"/>
      <c r="B25" s="92"/>
      <c r="C25" s="92"/>
      <c r="D25" s="92"/>
      <c r="E25" s="92"/>
      <c r="F25" s="92"/>
      <c r="G25" s="1"/>
      <c r="H25" s="1"/>
      <c r="I25" s="1"/>
      <c r="J25" s="1"/>
    </row>
    <row r="26" spans="1:10">
      <c r="A26" s="88"/>
      <c r="B26" s="88"/>
      <c r="C26" s="88"/>
      <c r="D26" s="88"/>
      <c r="E26" s="88"/>
      <c r="F26" s="88"/>
      <c r="G26" s="88"/>
      <c r="H26" s="88"/>
    </row>
    <row r="27" spans="1:10" ht="21" customHeight="1">
      <c r="A27" s="88"/>
      <c r="B27" s="359" t="e" vm="12">
        <v>#VALUE!</v>
      </c>
      <c r="C27" s="359"/>
      <c r="D27" s="359"/>
      <c r="E27" s="359"/>
      <c r="F27" s="359"/>
      <c r="G27" s="359"/>
      <c r="H27" s="88"/>
    </row>
    <row r="28" spans="1:10" ht="21" customHeight="1">
      <c r="A28" s="88"/>
      <c r="B28" s="359"/>
      <c r="C28" s="359"/>
      <c r="D28" s="359"/>
      <c r="E28" s="359"/>
      <c r="F28" s="359"/>
      <c r="G28" s="359"/>
      <c r="H28" s="88"/>
    </row>
    <row r="29" spans="1:10" ht="21" customHeight="1">
      <c r="A29" s="88"/>
      <c r="B29" s="359"/>
      <c r="C29" s="359"/>
      <c r="D29" s="359"/>
      <c r="E29" s="359"/>
      <c r="F29" s="359"/>
      <c r="G29" s="359"/>
      <c r="H29" s="88"/>
    </row>
    <row r="30" spans="1:10" ht="21" customHeight="1">
      <c r="A30" s="88"/>
      <c r="B30" s="359"/>
      <c r="C30" s="359"/>
      <c r="D30" s="359"/>
      <c r="E30" s="359"/>
      <c r="F30" s="359"/>
      <c r="G30" s="359"/>
      <c r="H30" s="88"/>
    </row>
    <row r="31" spans="1:10" ht="21" customHeight="1">
      <c r="A31" s="88"/>
      <c r="B31" s="359"/>
      <c r="C31" s="359"/>
      <c r="D31" s="359"/>
      <c r="E31" s="359"/>
      <c r="F31" s="359"/>
      <c r="G31" s="359"/>
      <c r="H31" s="88"/>
    </row>
    <row r="32" spans="1:10" ht="21" customHeight="1">
      <c r="A32" s="88"/>
      <c r="B32" s="359"/>
      <c r="C32" s="359"/>
      <c r="D32" s="359"/>
      <c r="E32" s="359"/>
      <c r="F32" s="359"/>
      <c r="G32" s="359"/>
      <c r="H32" s="88"/>
    </row>
    <row r="33" spans="1:8" ht="21" customHeight="1">
      <c r="A33" s="88"/>
      <c r="B33" s="359"/>
      <c r="C33" s="359"/>
      <c r="D33" s="359"/>
      <c r="E33" s="359"/>
      <c r="F33" s="359"/>
      <c r="G33" s="359"/>
      <c r="H33" s="88"/>
    </row>
    <row r="34" spans="1:8" ht="21" customHeight="1">
      <c r="A34" s="88"/>
      <c r="B34" s="359"/>
      <c r="C34" s="359"/>
      <c r="D34" s="359"/>
      <c r="E34" s="359"/>
      <c r="F34" s="359"/>
      <c r="G34" s="359"/>
      <c r="H34" s="88"/>
    </row>
    <row r="35" spans="1:8" ht="21" customHeight="1">
      <c r="A35" s="88"/>
      <c r="B35" s="359"/>
      <c r="C35" s="359"/>
      <c r="D35" s="359"/>
      <c r="E35" s="359"/>
      <c r="F35" s="359"/>
      <c r="G35" s="359"/>
      <c r="H35" s="88"/>
    </row>
    <row r="36" spans="1:8" ht="21" customHeight="1">
      <c r="A36" s="88"/>
      <c r="B36" s="359"/>
      <c r="C36" s="359"/>
      <c r="D36" s="359"/>
      <c r="E36" s="359"/>
      <c r="F36" s="359"/>
      <c r="G36" s="359"/>
      <c r="H36" s="88"/>
    </row>
    <row r="37" spans="1:8" ht="21" hidden="1" customHeight="1">
      <c r="A37" s="88"/>
      <c r="B37" s="88"/>
      <c r="C37" s="88"/>
      <c r="D37" s="88"/>
      <c r="E37" s="88"/>
      <c r="F37" s="88"/>
      <c r="G37" s="88"/>
      <c r="H37" s="88"/>
    </row>
    <row r="38" spans="1:8" ht="21" hidden="1" customHeight="1">
      <c r="A38" s="88"/>
      <c r="B38" s="88"/>
      <c r="C38" s="88"/>
      <c r="D38" s="88"/>
      <c r="E38" s="88"/>
      <c r="F38" s="88"/>
      <c r="G38" s="88"/>
      <c r="H38" s="88"/>
    </row>
  </sheetData>
  <sheetProtection algorithmName="SHA-512" hashValue="A9YxO0dYuYCoZsA7oCUxuFQC/kkLwSxNufSfpTmZ9LLlQhvkTmh11twnWw5L6RtSLqknohtDfrqGYOKTniA10w==" saltValue="oMAb/73jk4mijacdLVNIxg==" spinCount="100000" sheet="1" objects="1" scenarios="1"/>
  <mergeCells count="9">
    <mergeCell ref="A16:A18"/>
    <mergeCell ref="A22:A24"/>
    <mergeCell ref="B27:G36"/>
    <mergeCell ref="B2:F2"/>
    <mergeCell ref="D3:F3"/>
    <mergeCell ref="G2:H10"/>
    <mergeCell ref="B22:I24"/>
    <mergeCell ref="B16:I18"/>
    <mergeCell ref="E13:F13"/>
  </mergeCells>
  <hyperlinks>
    <hyperlink ref="B16:F18" r:id="rId1" display="https://azucation.org.in/happy-students/" xr:uid="{C4492CA7-66B5-4F05-B093-72E26A243323}"/>
    <hyperlink ref="B22:I24" r:id="rId2" display="https://azucation.org/new-courses" xr:uid="{9A3C90AB-FE9C-4A76-AB14-DCA610917CC0}"/>
  </hyperlinks>
  <pageMargins left="0.7" right="0.7" top="0.75" bottom="0.75" header="0.3" footer="0.3"/>
  <pageSetup paperSize="9" orientation="portrait" verticalDpi="0"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B373E0-8F4F-4224-8DC5-638E9FDC0E74}">
  <dimension ref="A1:R45"/>
  <sheetViews>
    <sheetView topLeftCell="A9" zoomScale="85" zoomScaleNormal="85" workbookViewId="0">
      <selection activeCell="J24" sqref="J24"/>
    </sheetView>
  </sheetViews>
  <sheetFormatPr defaultColWidth="0" defaultRowHeight="15.5" customHeight="1" zeroHeight="1"/>
  <cols>
    <col min="1" max="1" width="11.08984375" style="137" customWidth="1"/>
    <col min="2" max="2" width="13.7265625" style="137" customWidth="1"/>
    <col min="3" max="3" width="27.36328125" style="137" bestFit="1" customWidth="1"/>
    <col min="4" max="4" width="27.36328125" style="137" customWidth="1"/>
    <col min="5" max="5" width="11.36328125" style="137" bestFit="1" customWidth="1"/>
    <col min="6" max="6" width="18.1796875" style="137" customWidth="1"/>
    <col min="7" max="7" width="18.1796875" style="137" hidden="1" customWidth="1"/>
    <col min="8" max="8" width="16.7265625" style="137" bestFit="1" customWidth="1"/>
    <col min="9" max="9" width="47" style="137" bestFit="1" customWidth="1"/>
    <col min="10" max="10" width="8.90625" style="137" customWidth="1"/>
    <col min="11" max="11" width="8.90625" style="137" hidden="1" customWidth="1"/>
    <col min="12" max="18" width="0" style="137" hidden="1" customWidth="1"/>
    <col min="19" max="16384" width="8.90625" style="137" hidden="1"/>
  </cols>
  <sheetData>
    <row r="1" spans="1:10" ht="25.5" customHeight="1">
      <c r="A1" s="398" t="e" vm="19">
        <v>#VALUE!</v>
      </c>
      <c r="B1" s="371" t="s">
        <v>188</v>
      </c>
      <c r="C1" s="371"/>
      <c r="D1" s="371"/>
      <c r="E1" s="371"/>
      <c r="F1" s="371"/>
      <c r="G1" s="371"/>
      <c r="H1" s="371"/>
      <c r="I1" s="139"/>
      <c r="J1" s="139"/>
    </row>
    <row r="2" spans="1:10" ht="25.5" customHeight="1">
      <c r="A2" s="398"/>
      <c r="B2" s="371"/>
      <c r="C2" s="371"/>
      <c r="D2" s="371"/>
      <c r="E2" s="371"/>
      <c r="F2" s="371"/>
      <c r="G2" s="371"/>
      <c r="H2" s="371"/>
      <c r="I2" s="372" t="s">
        <v>184</v>
      </c>
      <c r="J2" s="372"/>
    </row>
    <row r="3" spans="1:10" ht="16" thickBot="1">
      <c r="C3" s="373" t="s">
        <v>17</v>
      </c>
      <c r="D3" s="373"/>
      <c r="E3" s="373"/>
      <c r="F3" s="373"/>
      <c r="G3" s="373"/>
      <c r="H3" s="373"/>
      <c r="I3" s="213"/>
      <c r="J3" s="139"/>
    </row>
    <row r="4" spans="1:10" ht="33.5" thickBot="1">
      <c r="A4" s="139"/>
      <c r="B4" s="147" t="s">
        <v>9</v>
      </c>
      <c r="C4" s="147" t="s">
        <v>5</v>
      </c>
      <c r="D4" s="147" t="s">
        <v>201</v>
      </c>
      <c r="E4" s="147" t="s">
        <v>6</v>
      </c>
      <c r="F4" s="153" t="s">
        <v>196</v>
      </c>
      <c r="G4" s="153" t="s">
        <v>224</v>
      </c>
      <c r="H4" s="183" t="s">
        <v>10</v>
      </c>
      <c r="I4" s="383" t="e" vm="14">
        <v>#VALUE!</v>
      </c>
      <c r="J4" s="384"/>
    </row>
    <row r="5" spans="1:10" ht="16.5">
      <c r="A5" s="139"/>
      <c r="B5" s="374">
        <v>1</v>
      </c>
      <c r="C5" s="377" t="s">
        <v>189</v>
      </c>
      <c r="D5" s="154" t="s">
        <v>190</v>
      </c>
      <c r="E5" s="380">
        <v>0.1</v>
      </c>
      <c r="F5" s="154">
        <f>'Fill This Data'!C22</f>
        <v>0</v>
      </c>
      <c r="G5" s="155">
        <f>MAX(0, MIN(10, 10/2 + ((F5-91.29)/5.54)*10/6))</f>
        <v>0</v>
      </c>
      <c r="H5" s="362">
        <f>MAX(G5:G8)</f>
        <v>0</v>
      </c>
      <c r="I5" s="385"/>
      <c r="J5" s="386"/>
    </row>
    <row r="6" spans="1:10" ht="16.5">
      <c r="A6" s="139"/>
      <c r="B6" s="375"/>
      <c r="C6" s="378"/>
      <c r="D6" s="140" t="s">
        <v>20</v>
      </c>
      <c r="E6" s="381"/>
      <c r="F6" s="140">
        <f>'Fill This Data'!D22</f>
        <v>0</v>
      </c>
      <c r="G6" s="156">
        <f>MAX(0, MIN(10, 10/2 + ((F6-85)/5.1)*10/6))</f>
        <v>0</v>
      </c>
      <c r="H6" s="363"/>
      <c r="I6" s="385"/>
      <c r="J6" s="386"/>
    </row>
    <row r="7" spans="1:10" ht="16.5">
      <c r="A7" s="139"/>
      <c r="B7" s="375"/>
      <c r="C7" s="378"/>
      <c r="D7" s="140" t="s">
        <v>40</v>
      </c>
      <c r="E7" s="381"/>
      <c r="F7" s="140">
        <f>'Fill This Data'!E22</f>
        <v>0</v>
      </c>
      <c r="G7" s="156">
        <f>MAX(0, MIN(10, 10/2 + ((F7-80)/5.1)*10/6))</f>
        <v>0</v>
      </c>
      <c r="H7" s="363"/>
      <c r="I7" s="385"/>
      <c r="J7" s="386"/>
    </row>
    <row r="8" spans="1:10" ht="17" thickBot="1">
      <c r="A8" s="139"/>
      <c r="B8" s="376"/>
      <c r="C8" s="379"/>
      <c r="D8" s="157" t="s">
        <v>151</v>
      </c>
      <c r="E8" s="382"/>
      <c r="F8" s="157">
        <f>'Fill This Data'!F22</f>
        <v>0</v>
      </c>
      <c r="G8" s="158">
        <f>MAX(0, MIN(10, 10/2 + ((F8-93)/4.98)*10/6))</f>
        <v>0</v>
      </c>
      <c r="H8" s="364"/>
      <c r="I8" s="385"/>
      <c r="J8" s="386"/>
    </row>
    <row r="9" spans="1:10" ht="16.5">
      <c r="A9" s="139"/>
      <c r="B9" s="389">
        <v>2</v>
      </c>
      <c r="C9" s="392" t="s">
        <v>191</v>
      </c>
      <c r="D9" s="169" t="s">
        <v>190</v>
      </c>
      <c r="E9" s="395">
        <v>0.1</v>
      </c>
      <c r="F9" s="169">
        <f>'Fill This Data'!C23</f>
        <v>0</v>
      </c>
      <c r="G9" s="169">
        <f>MAX(0, MIN(10, 10/2 + ((F9-87)/7.6)*10/6))</f>
        <v>0</v>
      </c>
      <c r="H9" s="365">
        <f>MAX(G9:G12)</f>
        <v>0</v>
      </c>
      <c r="I9" s="385"/>
      <c r="J9" s="386"/>
    </row>
    <row r="10" spans="1:10" ht="16.5">
      <c r="A10" s="139"/>
      <c r="B10" s="390"/>
      <c r="C10" s="393"/>
      <c r="D10" s="141" t="s">
        <v>20</v>
      </c>
      <c r="E10" s="396"/>
      <c r="F10" s="141">
        <f>'Fill This Data'!D23</f>
        <v>0</v>
      </c>
      <c r="G10" s="142">
        <f>MAX(0, MIN(10, 10/2 + ((F10-85)/7.6)*10/6))</f>
        <v>0</v>
      </c>
      <c r="H10" s="366"/>
      <c r="I10" s="385"/>
      <c r="J10" s="386"/>
    </row>
    <row r="11" spans="1:10" ht="16.5">
      <c r="A11" s="139"/>
      <c r="B11" s="390"/>
      <c r="C11" s="393"/>
      <c r="D11" s="141" t="s">
        <v>40</v>
      </c>
      <c r="E11" s="396"/>
      <c r="F11" s="141">
        <f>'Fill This Data'!E23</f>
        <v>0</v>
      </c>
      <c r="G11" s="141">
        <f>MAX(0, MIN(10, 10/2 + ((F11-80)/7.1)*10/6))</f>
        <v>0</v>
      </c>
      <c r="H11" s="366"/>
      <c r="I11" s="385"/>
      <c r="J11" s="386"/>
    </row>
    <row r="12" spans="1:10" ht="17" thickBot="1">
      <c r="A12" s="139"/>
      <c r="B12" s="391"/>
      <c r="C12" s="394"/>
      <c r="D12" s="170" t="s">
        <v>151</v>
      </c>
      <c r="E12" s="397"/>
      <c r="F12" s="170">
        <f>'Fill This Data'!F23</f>
        <v>0</v>
      </c>
      <c r="G12" s="170">
        <f>MAX(0, MIN(10, 10/2 + ((F12-92)/6.9)*10/6))</f>
        <v>0</v>
      </c>
      <c r="H12" s="367"/>
      <c r="I12" s="385"/>
      <c r="J12" s="386"/>
    </row>
    <row r="13" spans="1:10" ht="17" thickBot="1">
      <c r="A13" s="139"/>
      <c r="B13" s="403">
        <v>3</v>
      </c>
      <c r="C13" s="400" t="s">
        <v>197</v>
      </c>
      <c r="D13" s="171" t="s">
        <v>162</v>
      </c>
      <c r="E13" s="406">
        <v>0.1</v>
      </c>
      <c r="F13" s="180">
        <f>'Fill This Data'!C37</f>
        <v>0</v>
      </c>
      <c r="G13" s="180">
        <f>MAX(0, MIN(10, 10/2 + ((F13-74.91)/9.2)*10/6))</f>
        <v>0</v>
      </c>
      <c r="H13" s="368">
        <f>MAX(G13:G17)</f>
        <v>0</v>
      </c>
      <c r="I13" s="385"/>
      <c r="J13" s="386"/>
    </row>
    <row r="14" spans="1:10" ht="17" thickBot="1">
      <c r="A14" s="139"/>
      <c r="B14" s="404"/>
      <c r="C14" s="401"/>
      <c r="D14" s="171" t="s">
        <v>42</v>
      </c>
      <c r="E14" s="407"/>
      <c r="F14" s="180">
        <f>'Fill This Data'!D37</f>
        <v>0</v>
      </c>
      <c r="G14" s="180">
        <f>MAX(0, MIN(10, 10/2 + ((F14-72.13)/10.57)*10/6))</f>
        <v>0</v>
      </c>
      <c r="H14" s="369"/>
      <c r="I14" s="385"/>
      <c r="J14" s="386"/>
    </row>
    <row r="15" spans="1:10" ht="17" thickBot="1">
      <c r="A15" s="139"/>
      <c r="B15" s="404"/>
      <c r="C15" s="401"/>
      <c r="D15" s="171" t="s">
        <v>8</v>
      </c>
      <c r="E15" s="407"/>
      <c r="F15" s="180">
        <f>'Fill This Data'!E37</f>
        <v>0</v>
      </c>
      <c r="G15" s="180">
        <f>MAX(0, MIN(10, 10/2 + ((F15-69.98)/10.71)*10/6))</f>
        <v>0</v>
      </c>
      <c r="H15" s="369"/>
      <c r="I15" s="385"/>
      <c r="J15" s="386"/>
    </row>
    <row r="16" spans="1:10" ht="17" thickBot="1">
      <c r="A16" s="139"/>
      <c r="B16" s="404"/>
      <c r="C16" s="401"/>
      <c r="D16" s="171" t="s">
        <v>43</v>
      </c>
      <c r="E16" s="407"/>
      <c r="F16" s="180">
        <f>'Fill This Data'!F37</f>
        <v>0</v>
      </c>
      <c r="G16" s="180">
        <f>MAX(0, MIN(10, 10/2 + ((F16-73.55)/10.67)*10/6))</f>
        <v>0</v>
      </c>
      <c r="H16" s="369"/>
      <c r="I16" s="385"/>
      <c r="J16" s="386"/>
    </row>
    <row r="17" spans="1:11" ht="17" thickBot="1">
      <c r="A17" s="139"/>
      <c r="B17" s="405"/>
      <c r="C17" s="402"/>
      <c r="D17" s="171" t="s">
        <v>24</v>
      </c>
      <c r="E17" s="408"/>
      <c r="F17" s="180">
        <f>'Fill This Data'!G37</f>
        <v>0</v>
      </c>
      <c r="G17" s="180">
        <f>MAX(0, MIN(10, 10/2 + ((F17-73.55)/10.67)*10/6))</f>
        <v>0</v>
      </c>
      <c r="H17" s="370"/>
      <c r="I17" s="385"/>
      <c r="J17" s="386"/>
    </row>
    <row r="18" spans="1:11" ht="17" thickBot="1">
      <c r="A18" s="139"/>
      <c r="B18" s="172">
        <v>4</v>
      </c>
      <c r="C18" s="173" t="s">
        <v>192</v>
      </c>
      <c r="D18" s="173"/>
      <c r="E18" s="174">
        <v>0.05</v>
      </c>
      <c r="F18" s="173">
        <f>'Fill This Data'!C46*0+'Fill This Data'!D46*5+'Fill This Data'!E46*5</f>
        <v>0</v>
      </c>
      <c r="G18" s="175">
        <f>F18</f>
        <v>0</v>
      </c>
      <c r="H18" s="184">
        <f t="shared" ref="H18:H20" si="0">G18</f>
        <v>0</v>
      </c>
      <c r="I18" s="385"/>
      <c r="J18" s="386"/>
    </row>
    <row r="19" spans="1:11" ht="17" thickBot="1">
      <c r="A19" s="139"/>
      <c r="B19" s="176">
        <v>5</v>
      </c>
      <c r="C19" s="177" t="s">
        <v>193</v>
      </c>
      <c r="D19" s="177"/>
      <c r="E19" s="178">
        <v>0.1</v>
      </c>
      <c r="F19" s="177">
        <f>'Fill This Data'!C60</f>
        <v>0</v>
      </c>
      <c r="G19" s="177">
        <f>IF(F19&lt;36,10*F19/36,10)</f>
        <v>0</v>
      </c>
      <c r="H19" s="185">
        <f t="shared" si="0"/>
        <v>0</v>
      </c>
      <c r="I19" s="385"/>
      <c r="J19" s="386"/>
    </row>
    <row r="20" spans="1:11" ht="17" thickBot="1">
      <c r="A20" s="139"/>
      <c r="B20" s="179">
        <v>6</v>
      </c>
      <c r="C20" s="143" t="s">
        <v>194</v>
      </c>
      <c r="D20" s="143"/>
      <c r="E20" s="144">
        <v>0.55000000000000004</v>
      </c>
      <c r="F20" s="168">
        <f>G20</f>
        <v>0</v>
      </c>
      <c r="G20" s="145">
        <f>('Fill This Data'!C14*19/72+'Fill This Data'!D14*21/60+'Fill This Data'!E14*15/66)</f>
        <v>0</v>
      </c>
      <c r="H20" s="186">
        <f t="shared" si="0"/>
        <v>0</v>
      </c>
      <c r="I20" s="385"/>
      <c r="J20" s="386"/>
    </row>
    <row r="21" spans="1:11" ht="25" thickBot="1">
      <c r="A21" s="139"/>
      <c r="B21" s="165"/>
      <c r="C21" s="46" t="s">
        <v>93</v>
      </c>
      <c r="D21" s="48"/>
      <c r="E21" s="150"/>
      <c r="F21" s="151"/>
      <c r="G21" s="166"/>
      <c r="H21" s="187">
        <f>SUM(G5:G20)</f>
        <v>0</v>
      </c>
      <c r="I21" s="385"/>
      <c r="J21" s="386"/>
    </row>
    <row r="22" spans="1:11" ht="25" thickBot="1">
      <c r="A22" s="139"/>
      <c r="B22" s="159"/>
      <c r="C22" s="160" t="s">
        <v>198</v>
      </c>
      <c r="D22" s="161">
        <f>IF(MAX('Fill This Data'!C54:H54)=0,0,INDEX('Fill This Data'!$C$53:$H$53,MATCH(F22,'Fill This Data'!$C$54:$H$54,0)))</f>
        <v>0</v>
      </c>
      <c r="E22" s="162"/>
      <c r="F22" s="164">
        <v>1</v>
      </c>
      <c r="G22" s="167"/>
      <c r="H22" s="163"/>
      <c r="I22" s="387"/>
      <c r="J22" s="388"/>
    </row>
    <row r="23" spans="1:11" ht="17" hidden="1" thickBot="1">
      <c r="A23" s="139"/>
      <c r="B23" s="146">
        <v>6</v>
      </c>
      <c r="C23" s="147" t="s">
        <v>195</v>
      </c>
      <c r="D23" s="147"/>
      <c r="E23" s="148"/>
      <c r="F23" s="117">
        <f>'Fill This Data'!C54*0+'Fill This Data'!D54*9+'Fill This Data'!E54*11+'Fill This Data'!F54*15+'Fill This Data'!G54*2+'Fill This Data'!H54*15</f>
        <v>0</v>
      </c>
      <c r="G23" s="147"/>
      <c r="H23" s="147">
        <f>F23</f>
        <v>0</v>
      </c>
      <c r="I23" s="138">
        <v>48.5</v>
      </c>
      <c r="J23" s="137">
        <v>50.8</v>
      </c>
    </row>
    <row r="24" spans="1:11" ht="32.5" thickBot="1">
      <c r="A24" s="139"/>
      <c r="B24" s="149"/>
      <c r="C24" s="46"/>
      <c r="D24" s="48" t="s">
        <v>100</v>
      </c>
      <c r="E24" s="150"/>
      <c r="F24" s="151"/>
      <c r="G24" s="237">
        <f>H21+H23</f>
        <v>0</v>
      </c>
      <c r="H24" s="188">
        <f>G24</f>
        <v>0</v>
      </c>
      <c r="I24" s="131" t="str">
        <f>IF(H24&lt;I23,H25,IF(H24&lt;J23,I25,J25))</f>
        <v>No call</v>
      </c>
      <c r="J24" s="271"/>
    </row>
    <row r="25" spans="1:11" s="5" customFormat="1" ht="18.5" customHeight="1" thickBot="1">
      <c r="A25" s="4"/>
      <c r="B25" s="399" t="s">
        <v>11</v>
      </c>
      <c r="C25" s="399"/>
      <c r="D25" s="399"/>
      <c r="E25" s="4"/>
      <c r="F25" s="88"/>
      <c r="G25" s="88"/>
      <c r="H25" s="214" t="s">
        <v>14</v>
      </c>
      <c r="I25" s="129" t="s">
        <v>13</v>
      </c>
      <c r="J25" s="129" t="s">
        <v>12</v>
      </c>
      <c r="K25" s="47"/>
    </row>
    <row r="26" spans="1:11" ht="31.5" thickBot="1">
      <c r="A26" s="139"/>
      <c r="B26" s="215"/>
      <c r="C26" s="216"/>
      <c r="D26" s="214" t="s">
        <v>14</v>
      </c>
      <c r="E26" s="216" t="s">
        <v>13</v>
      </c>
      <c r="F26" s="216" t="s">
        <v>12</v>
      </c>
      <c r="G26" s="214"/>
      <c r="H26" s="139"/>
      <c r="I26" s="189" t="s">
        <v>202</v>
      </c>
      <c r="J26" s="139"/>
    </row>
    <row r="27" spans="1:11" ht="30" customHeight="1">
      <c r="A27" s="324" t="s">
        <v>156</v>
      </c>
      <c r="B27" s="409" t="e" vm="5">
        <v>#VALUE!</v>
      </c>
      <c r="C27" s="410"/>
      <c r="D27" s="410"/>
      <c r="E27" s="410"/>
      <c r="F27" s="410"/>
      <c r="G27" s="410"/>
      <c r="H27" s="410"/>
      <c r="I27" s="411"/>
      <c r="J27" s="139"/>
    </row>
    <row r="28" spans="1:11" ht="30" customHeight="1">
      <c r="A28" s="324"/>
      <c r="B28" s="412"/>
      <c r="C28" s="317"/>
      <c r="D28" s="317"/>
      <c r="E28" s="317"/>
      <c r="F28" s="317"/>
      <c r="G28" s="317"/>
      <c r="H28" s="317"/>
      <c r="I28" s="413"/>
      <c r="J28" s="139"/>
    </row>
    <row r="29" spans="1:11" ht="30" customHeight="1" thickBot="1">
      <c r="A29" s="324"/>
      <c r="B29" s="414"/>
      <c r="C29" s="415"/>
      <c r="D29" s="415"/>
      <c r="E29" s="415"/>
      <c r="F29" s="415"/>
      <c r="G29" s="415"/>
      <c r="H29" s="415"/>
      <c r="I29" s="416"/>
      <c r="J29" s="139"/>
    </row>
    <row r="30" spans="1:11" ht="16" thickBot="1">
      <c r="C30" s="182"/>
      <c r="D30" s="152"/>
      <c r="F30" s="182"/>
      <c r="G30" s="182"/>
      <c r="H30" s="182"/>
      <c r="J30" s="139"/>
    </row>
    <row r="31" spans="1:11" s="181" customFormat="1" ht="29.4" customHeight="1">
      <c r="A31" s="324" t="s">
        <v>157</v>
      </c>
      <c r="B31" s="417" t="e" vm="1">
        <v>#VALUE!</v>
      </c>
      <c r="C31" s="418"/>
      <c r="D31" s="418"/>
      <c r="E31" s="418"/>
      <c r="F31" s="418"/>
      <c r="G31" s="418"/>
      <c r="H31" s="418"/>
      <c r="I31" s="419"/>
      <c r="J31" s="217"/>
    </row>
    <row r="32" spans="1:11" s="181" customFormat="1" ht="29.4" customHeight="1">
      <c r="A32" s="324"/>
      <c r="B32" s="420"/>
      <c r="C32" s="421"/>
      <c r="D32" s="421"/>
      <c r="E32" s="421"/>
      <c r="F32" s="421"/>
      <c r="G32" s="421"/>
      <c r="H32" s="421"/>
      <c r="I32" s="422"/>
      <c r="J32" s="217"/>
    </row>
    <row r="33" spans="1:10" s="181" customFormat="1" ht="29.4" customHeight="1" thickBot="1">
      <c r="A33" s="324"/>
      <c r="B33" s="423"/>
      <c r="C33" s="424"/>
      <c r="D33" s="424"/>
      <c r="E33" s="424"/>
      <c r="F33" s="424"/>
      <c r="G33" s="424"/>
      <c r="H33" s="424"/>
      <c r="I33" s="425"/>
      <c r="J33" s="217"/>
    </row>
    <row r="34" spans="1:10" ht="16" thickBot="1">
      <c r="A34" s="139"/>
      <c r="B34" s="139"/>
      <c r="C34" s="219"/>
      <c r="D34" s="218"/>
      <c r="E34" s="139"/>
      <c r="F34" s="219"/>
      <c r="G34" s="219"/>
      <c r="H34" s="219"/>
      <c r="I34" s="139"/>
      <c r="J34" s="139"/>
    </row>
    <row r="35" spans="1:10" ht="22.9" customHeight="1">
      <c r="A35" s="324" t="s">
        <v>199</v>
      </c>
      <c r="B35" s="426" t="e" vm="11">
        <v>#VALUE!</v>
      </c>
      <c r="C35" s="427"/>
      <c r="D35" s="427"/>
      <c r="E35" s="427"/>
      <c r="F35" s="427"/>
      <c r="G35" s="427"/>
      <c r="H35" s="427"/>
      <c r="I35" s="428"/>
      <c r="J35" s="139"/>
    </row>
    <row r="36" spans="1:10" ht="22.9" customHeight="1">
      <c r="A36" s="324"/>
      <c r="B36" s="429"/>
      <c r="C36" s="359"/>
      <c r="D36" s="359"/>
      <c r="E36" s="359"/>
      <c r="F36" s="359"/>
      <c r="G36" s="359"/>
      <c r="H36" s="359"/>
      <c r="I36" s="430"/>
      <c r="J36" s="139"/>
    </row>
    <row r="37" spans="1:10" ht="22.9" customHeight="1">
      <c r="A37" s="324"/>
      <c r="B37" s="429"/>
      <c r="C37" s="359"/>
      <c r="D37" s="359"/>
      <c r="E37" s="359"/>
      <c r="F37" s="359"/>
      <c r="G37" s="359"/>
      <c r="H37" s="359"/>
      <c r="I37" s="430"/>
      <c r="J37" s="139"/>
    </row>
    <row r="38" spans="1:10" ht="22.9" customHeight="1">
      <c r="A38" s="324"/>
      <c r="B38" s="429"/>
      <c r="C38" s="359"/>
      <c r="D38" s="359"/>
      <c r="E38" s="359"/>
      <c r="F38" s="359"/>
      <c r="G38" s="359"/>
      <c r="H38" s="359"/>
      <c r="I38" s="430"/>
      <c r="J38" s="139"/>
    </row>
    <row r="39" spans="1:10" ht="22.9" customHeight="1">
      <c r="A39" s="324"/>
      <c r="B39" s="429"/>
      <c r="C39" s="359"/>
      <c r="D39" s="359"/>
      <c r="E39" s="359"/>
      <c r="F39" s="359"/>
      <c r="G39" s="359"/>
      <c r="H39" s="359"/>
      <c r="I39" s="430"/>
      <c r="J39" s="139"/>
    </row>
    <row r="40" spans="1:10" ht="22.9" customHeight="1">
      <c r="A40" s="324"/>
      <c r="B40" s="429"/>
      <c r="C40" s="359"/>
      <c r="D40" s="359"/>
      <c r="E40" s="359"/>
      <c r="F40" s="359"/>
      <c r="G40" s="359"/>
      <c r="H40" s="359"/>
      <c r="I40" s="430"/>
      <c r="J40" s="139"/>
    </row>
    <row r="41" spans="1:10" ht="22.9" customHeight="1">
      <c r="A41" s="324"/>
      <c r="B41" s="429"/>
      <c r="C41" s="359"/>
      <c r="D41" s="359"/>
      <c r="E41" s="359"/>
      <c r="F41" s="359"/>
      <c r="G41" s="359"/>
      <c r="H41" s="359"/>
      <c r="I41" s="430"/>
      <c r="J41" s="139"/>
    </row>
    <row r="42" spans="1:10" ht="22.9" customHeight="1">
      <c r="A42" s="324"/>
      <c r="B42" s="429"/>
      <c r="C42" s="359"/>
      <c r="D42" s="359"/>
      <c r="E42" s="359"/>
      <c r="F42" s="359"/>
      <c r="G42" s="359"/>
      <c r="H42" s="359"/>
      <c r="I42" s="430"/>
      <c r="J42" s="139"/>
    </row>
    <row r="43" spans="1:10" ht="22.9" customHeight="1">
      <c r="A43" s="324"/>
      <c r="B43" s="429"/>
      <c r="C43" s="359"/>
      <c r="D43" s="359"/>
      <c r="E43" s="359"/>
      <c r="F43" s="359"/>
      <c r="G43" s="359"/>
      <c r="H43" s="359"/>
      <c r="I43" s="430"/>
      <c r="J43" s="139"/>
    </row>
    <row r="44" spans="1:10" ht="22.9" customHeight="1" thickBot="1">
      <c r="A44" s="324"/>
      <c r="B44" s="431"/>
      <c r="C44" s="432"/>
      <c r="D44" s="432"/>
      <c r="E44" s="432"/>
      <c r="F44" s="432"/>
      <c r="G44" s="432"/>
      <c r="H44" s="432"/>
      <c r="I44" s="433"/>
      <c r="J44" s="139"/>
    </row>
    <row r="45" spans="1:10" ht="15.5" customHeight="1">
      <c r="A45" s="139"/>
      <c r="B45" s="139"/>
      <c r="C45" s="139"/>
      <c r="D45" s="139"/>
      <c r="E45" s="139"/>
      <c r="F45" s="139"/>
      <c r="G45" s="139"/>
      <c r="H45" s="139"/>
      <c r="I45" s="139"/>
      <c r="J45" s="139"/>
    </row>
  </sheetData>
  <sheetProtection algorithmName="SHA-512" hashValue="OqJLDfur8XRo1HKLCKoGdQRavTqYU0Trb9xWtr1ggBe9STWoM8IhCfwfMbxnvRQaQKZiX9Hq5FOBQd6jFfJy8A==" saltValue="/6zMHWJPxwWusb5L6Rws3Q==" spinCount="100000" sheet="1" objects="1" scenarios="1"/>
  <mergeCells count="24">
    <mergeCell ref="A27:A29"/>
    <mergeCell ref="B27:I29"/>
    <mergeCell ref="A31:A33"/>
    <mergeCell ref="B31:I33"/>
    <mergeCell ref="A35:A44"/>
    <mergeCell ref="B35:I44"/>
    <mergeCell ref="A1:A2"/>
    <mergeCell ref="B25:D25"/>
    <mergeCell ref="C13:C17"/>
    <mergeCell ref="B13:B17"/>
    <mergeCell ref="E13:E17"/>
    <mergeCell ref="H5:H8"/>
    <mergeCell ref="H9:H12"/>
    <mergeCell ref="H13:H17"/>
    <mergeCell ref="B1:H2"/>
    <mergeCell ref="I2:J2"/>
    <mergeCell ref="C3:H3"/>
    <mergeCell ref="B5:B8"/>
    <mergeCell ref="C5:C8"/>
    <mergeCell ref="E5:E8"/>
    <mergeCell ref="I4:J22"/>
    <mergeCell ref="B9:B12"/>
    <mergeCell ref="C9:C12"/>
    <mergeCell ref="E9:E12"/>
  </mergeCells>
  <hyperlinks>
    <hyperlink ref="B27:F29" r:id="rId1" display="https://azucation.org.in/happy-students/" xr:uid="{6D319EE1-31BB-4AE7-BCBF-4D6E06E0E6B5}"/>
    <hyperlink ref="B31:I33" r:id="rId2" display="https://azucation.org/new-courses" xr:uid="{D37390A8-3F9B-4BFE-8875-A1CFF218CB09}"/>
  </hyperlinks>
  <pageMargins left="0.7" right="0.7" top="0.75" bottom="0.75" header="0.3" footer="0.3"/>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542111-6A42-43A1-B59D-C98BBAAC83C6}">
  <dimension ref="A1:P103"/>
  <sheetViews>
    <sheetView zoomScale="81" zoomScaleNormal="191" workbookViewId="0">
      <selection activeCell="F5" sqref="F1:F1048576"/>
    </sheetView>
  </sheetViews>
  <sheetFormatPr defaultColWidth="0" defaultRowHeight="14.5" zeroHeight="1"/>
  <cols>
    <col min="1" max="1" width="11.6328125" customWidth="1"/>
    <col min="2" max="2" width="10" bestFit="1" customWidth="1"/>
    <col min="3" max="3" width="26.453125" bestFit="1" customWidth="1"/>
    <col min="4" max="4" width="11" customWidth="1"/>
    <col min="5" max="5" width="15.453125" bestFit="1" customWidth="1"/>
    <col min="6" max="6" width="13.54296875" hidden="1" customWidth="1"/>
    <col min="7" max="7" width="10.6328125" customWidth="1"/>
    <col min="8" max="8" width="13.26953125" customWidth="1"/>
    <col min="9" max="9" width="14.36328125" bestFit="1" customWidth="1"/>
    <col min="10" max="10" width="18.81640625" bestFit="1" customWidth="1"/>
    <col min="11" max="11" width="8.453125" customWidth="1"/>
    <col min="12" max="12" width="9.54296875" customWidth="1"/>
    <col min="13" max="13" width="12.36328125" bestFit="1" customWidth="1"/>
    <col min="14" max="14" width="5.26953125" hidden="1" customWidth="1"/>
    <col min="15" max="16" width="0" hidden="1" customWidth="1"/>
    <col min="17" max="16384" width="8.7265625" hidden="1"/>
  </cols>
  <sheetData>
    <row r="1" spans="1:13" ht="15.5" customHeight="1">
      <c r="A1" s="434" t="e" vm="20">
        <v>#VALUE!</v>
      </c>
      <c r="B1" s="371" t="s">
        <v>17</v>
      </c>
      <c r="C1" s="371"/>
      <c r="D1" s="371"/>
      <c r="E1" s="371"/>
      <c r="F1" s="371"/>
      <c r="G1" s="371"/>
      <c r="H1" s="371"/>
      <c r="I1" s="1"/>
      <c r="J1" s="1"/>
      <c r="K1" s="1"/>
      <c r="L1" s="1"/>
      <c r="M1" s="1"/>
    </row>
    <row r="2" spans="1:13">
      <c r="A2" s="434"/>
      <c r="B2" s="371"/>
      <c r="C2" s="371"/>
      <c r="D2" s="371"/>
      <c r="E2" s="371"/>
      <c r="F2" s="371"/>
      <c r="G2" s="371"/>
      <c r="H2" s="371"/>
      <c r="I2" s="1"/>
      <c r="J2" s="1"/>
      <c r="K2" s="1"/>
      <c r="L2" s="1"/>
      <c r="M2" s="1"/>
    </row>
    <row r="3" spans="1:13" ht="15.5" customHeight="1">
      <c r="A3" s="434"/>
      <c r="B3" s="371"/>
      <c r="C3" s="371"/>
      <c r="D3" s="371"/>
      <c r="E3" s="371"/>
      <c r="F3" s="371"/>
      <c r="G3" s="371"/>
      <c r="H3" s="371"/>
      <c r="I3" s="1"/>
      <c r="J3" s="1"/>
      <c r="K3" s="1"/>
      <c r="L3" s="1"/>
      <c r="M3" s="1"/>
    </row>
    <row r="4" spans="1:13" ht="16" customHeight="1" thickBot="1">
      <c r="A4" s="434"/>
      <c r="B4" s="435"/>
      <c r="C4" s="435"/>
      <c r="D4" s="435"/>
      <c r="E4" s="435"/>
      <c r="F4" s="435"/>
      <c r="G4" s="435"/>
      <c r="H4" s="435"/>
      <c r="I4" s="462" t="s">
        <v>111</v>
      </c>
      <c r="J4" s="462"/>
      <c r="K4" s="462"/>
      <c r="L4" s="462"/>
      <c r="M4" s="462"/>
    </row>
    <row r="5" spans="1:13" ht="17" thickBot="1">
      <c r="A5" s="139"/>
      <c r="B5" s="190" t="s">
        <v>203</v>
      </c>
      <c r="C5" s="191" t="s">
        <v>5</v>
      </c>
      <c r="D5" s="191" t="s">
        <v>6</v>
      </c>
      <c r="E5" s="191" t="s">
        <v>159</v>
      </c>
      <c r="F5" s="191" t="s">
        <v>224</v>
      </c>
      <c r="G5" s="225" t="s">
        <v>204</v>
      </c>
      <c r="H5" s="225" t="s">
        <v>205</v>
      </c>
      <c r="I5" s="463" t="s">
        <v>31</v>
      </c>
      <c r="J5" s="463"/>
      <c r="K5" s="463"/>
      <c r="L5" s="463"/>
      <c r="M5" s="463"/>
    </row>
    <row r="6" spans="1:13" ht="17" thickBot="1">
      <c r="A6" s="139"/>
      <c r="B6" s="436" t="s">
        <v>219</v>
      </c>
      <c r="C6" s="437"/>
      <c r="D6" s="192"/>
      <c r="E6" s="193">
        <f>'Fill This Data'!F14</f>
        <v>0</v>
      </c>
      <c r="F6" s="194"/>
      <c r="G6" s="226"/>
      <c r="H6" s="245">
        <f>E6</f>
        <v>0</v>
      </c>
      <c r="I6" s="261" t="s">
        <v>283</v>
      </c>
      <c r="J6" s="261" t="s">
        <v>284</v>
      </c>
      <c r="K6" s="261" t="s">
        <v>35</v>
      </c>
      <c r="L6" s="261" t="s">
        <v>36</v>
      </c>
      <c r="M6" s="261" t="s">
        <v>37</v>
      </c>
    </row>
    <row r="7" spans="1:13" ht="17" thickBot="1">
      <c r="A7" s="139"/>
      <c r="B7" s="222"/>
      <c r="C7" s="223" t="s">
        <v>206</v>
      </c>
      <c r="D7" s="224"/>
      <c r="E7" s="224"/>
      <c r="F7" s="224"/>
      <c r="G7" s="224"/>
      <c r="H7" s="246"/>
      <c r="I7" s="262">
        <f>MAX('Fill This Data'!C54,'Fill This Data'!E54)</f>
        <v>0</v>
      </c>
      <c r="J7" s="262">
        <f>MAX('Fill This Data'!D54,'Fill This Data'!E46)</f>
        <v>0</v>
      </c>
      <c r="K7" s="262">
        <f>'Fill This Data'!F54</f>
        <v>0</v>
      </c>
      <c r="L7" s="262">
        <f>'Fill This Data'!G54</f>
        <v>0</v>
      </c>
      <c r="M7" s="262">
        <f>'Fill This Data'!H54</f>
        <v>0</v>
      </c>
    </row>
    <row r="8" spans="1:13" ht="17" thickBot="1">
      <c r="A8" s="139"/>
      <c r="B8" s="195" t="s">
        <v>207</v>
      </c>
      <c r="C8" s="196" t="s">
        <v>208</v>
      </c>
      <c r="D8" s="197">
        <v>0.1</v>
      </c>
      <c r="E8" s="198">
        <f>MAX('Fill This Data'!C22:F22)</f>
        <v>0</v>
      </c>
      <c r="F8" s="196">
        <f>IF(E8&gt;0,IF(E8&lt;=55,1,IF(E8&lt;=60,2,IF(E8&lt;=70,3,IF(E8&lt;=80,5,IF(E8&lt;=90,8,10))))),0)</f>
        <v>0</v>
      </c>
      <c r="G8" s="227">
        <f t="shared" ref="G8:G18" si="0">F8</f>
        <v>0</v>
      </c>
      <c r="H8" s="247">
        <f>F8</f>
        <v>0</v>
      </c>
      <c r="I8" s="260"/>
      <c r="J8" s="260"/>
      <c r="K8" s="260"/>
      <c r="L8" s="260"/>
      <c r="M8" s="260"/>
    </row>
    <row r="9" spans="1:13" ht="16.5">
      <c r="A9" s="139"/>
      <c r="B9" s="438" t="s">
        <v>209</v>
      </c>
      <c r="C9" s="199" t="s">
        <v>210</v>
      </c>
      <c r="D9" s="440">
        <v>0.1</v>
      </c>
      <c r="E9" s="199">
        <f>IF('Fill This Data'!C30=1,MAX('Fill This Data'!C23:F23),0)</f>
        <v>0</v>
      </c>
      <c r="F9" s="199">
        <f>IF(E9&lt;20,0,IF(E9&lt;=55,1,IF(E9&lt;=60,2,IF(E9&lt;=70,3,IF(E9&lt;=80,5,IF(E9&lt;=90,8,10))))))</f>
        <v>0</v>
      </c>
      <c r="G9" s="228">
        <f t="shared" si="0"/>
        <v>0</v>
      </c>
      <c r="H9" s="442">
        <f>SUM(F9:F11)</f>
        <v>0</v>
      </c>
      <c r="I9" s="259" t="str">
        <f>IF(I$7*$E9&gt;1,IF(AVERAGE($E$8,$E9)&lt;80,$K$23,$J$23),$L$23)</f>
        <v>-</v>
      </c>
      <c r="J9" s="259" t="str">
        <f t="shared" ref="J9:M11" si="1">IF(J$7*$E9&gt;1,IF(AVERAGE($E$8,$E9)&lt;80,$K$23,$J$23),$L$23)</f>
        <v>-</v>
      </c>
      <c r="K9" s="259" t="str">
        <f t="shared" si="1"/>
        <v>-</v>
      </c>
      <c r="L9" s="259" t="str">
        <f t="shared" si="1"/>
        <v>-</v>
      </c>
      <c r="M9" s="259" t="str">
        <f t="shared" si="1"/>
        <v>-</v>
      </c>
    </row>
    <row r="10" spans="1:13" ht="16.5">
      <c r="A10" s="139"/>
      <c r="B10" s="439"/>
      <c r="C10" s="200" t="s">
        <v>7</v>
      </c>
      <c r="D10" s="441"/>
      <c r="E10" s="200">
        <f>IF('Fill This Data'!D30=1,MAX('Fill This Data'!C23:F23),0)</f>
        <v>0</v>
      </c>
      <c r="F10" s="200">
        <f>IF(E10&lt;20,0,IF(E10&lt;=50,1,IF(E10&lt;=55,2,IF(E10&lt;=65,3,IF(E10&lt;=75,5,IF(E10&lt;=90,8,10))))))</f>
        <v>0</v>
      </c>
      <c r="G10" s="229">
        <f t="shared" si="0"/>
        <v>0</v>
      </c>
      <c r="H10" s="443"/>
      <c r="I10" s="259" t="str">
        <f t="shared" ref="I10:I11" si="2">IF(I$7*$E10&gt;1,IF(AVERAGE($E$8,$E10)&lt;80,$K$23,$J$23),$L$23)</f>
        <v>-</v>
      </c>
      <c r="J10" s="259" t="str">
        <f t="shared" si="1"/>
        <v>-</v>
      </c>
      <c r="K10" s="259" t="str">
        <f t="shared" si="1"/>
        <v>-</v>
      </c>
      <c r="L10" s="259" t="str">
        <f t="shared" si="1"/>
        <v>-</v>
      </c>
      <c r="M10" s="259" t="str">
        <f t="shared" si="1"/>
        <v>-</v>
      </c>
    </row>
    <row r="11" spans="1:13" ht="17" thickBot="1">
      <c r="A11" s="139"/>
      <c r="B11" s="439"/>
      <c r="C11" s="201" t="s">
        <v>8</v>
      </c>
      <c r="D11" s="441"/>
      <c r="E11" s="201">
        <f>IF('Fill This Data'!E30=1,MAX('Fill This Data'!C23:F23),0)</f>
        <v>0</v>
      </c>
      <c r="F11" s="201">
        <f>IF(E11&lt;20,0,IF(E11&lt;=45,1,IF(E11&lt;=50,2,IF(E11&lt;=60,3,IF(E11&lt;=70,5,IF(E11&lt;=85,8,10))))))</f>
        <v>0</v>
      </c>
      <c r="G11" s="229">
        <f t="shared" si="0"/>
        <v>0</v>
      </c>
      <c r="H11" s="443"/>
      <c r="I11" s="259" t="str">
        <f t="shared" si="2"/>
        <v>-</v>
      </c>
      <c r="J11" s="259" t="str">
        <f t="shared" si="1"/>
        <v>-</v>
      </c>
      <c r="K11" s="259" t="str">
        <f t="shared" si="1"/>
        <v>-</v>
      </c>
      <c r="L11" s="259" t="str">
        <f t="shared" si="1"/>
        <v>-</v>
      </c>
      <c r="M11" s="259" t="str">
        <f t="shared" si="1"/>
        <v>-</v>
      </c>
    </row>
    <row r="12" spans="1:13" ht="16.5">
      <c r="A12" s="139"/>
      <c r="B12" s="490" t="s">
        <v>211</v>
      </c>
      <c r="C12" s="202" t="s">
        <v>212</v>
      </c>
      <c r="D12" s="493">
        <v>0.1</v>
      </c>
      <c r="E12" s="202">
        <f>IF('Fill This Data'!C87=1,MAX('Fill This Data'!C37:G37),0)</f>
        <v>0</v>
      </c>
      <c r="F12" s="202">
        <f>IF(E12&lt;20,0,IF(E12&lt;=55,1,IF(E12&lt;=60,2,IF(E12&lt;=62,3,IF(E12&lt;=65,5,IF(E12&lt;=70,8,10))))))</f>
        <v>0</v>
      </c>
      <c r="G12" s="230">
        <f t="shared" si="0"/>
        <v>0</v>
      </c>
      <c r="H12" s="497">
        <f>MAX(F12:F17)</f>
        <v>0</v>
      </c>
      <c r="I12" s="465" t="s">
        <v>289</v>
      </c>
      <c r="J12" s="466"/>
      <c r="K12" s="466"/>
      <c r="L12" s="466"/>
      <c r="M12" s="467"/>
    </row>
    <row r="13" spans="1:13" ht="16.5">
      <c r="A13" s="139"/>
      <c r="B13" s="491"/>
      <c r="C13" s="203" t="s">
        <v>213</v>
      </c>
      <c r="D13" s="494"/>
      <c r="E13" s="203">
        <f>IF('Fill This Data'!D87=1,MAX('Fill This Data'!C37:G37),0)</f>
        <v>0</v>
      </c>
      <c r="F13" s="203">
        <f>IF(E13&lt;20,0,IF(E13&lt;=50,1,IF(E13&lt;=53,2,IF(E13&lt;=55,3,IF(E13&lt;=57,5,IF(E13&lt;=63,8,10))))))</f>
        <v>0</v>
      </c>
      <c r="G13" s="231">
        <f t="shared" si="0"/>
        <v>0</v>
      </c>
      <c r="H13" s="498"/>
      <c r="I13" s="468"/>
      <c r="J13" s="469"/>
      <c r="K13" s="469"/>
      <c r="L13" s="469"/>
      <c r="M13" s="470"/>
    </row>
    <row r="14" spans="1:13" ht="16.5">
      <c r="A14" s="139"/>
      <c r="B14" s="491"/>
      <c r="C14" s="203" t="s">
        <v>214</v>
      </c>
      <c r="D14" s="494"/>
      <c r="E14" s="203">
        <f>IF('Fill This Data'!E87=1,MAX('Fill This Data'!C37:G37),0)</f>
        <v>0</v>
      </c>
      <c r="F14" s="203">
        <f>IF(E14&lt;20,0,IF(E14&lt;=55,1,IF(E14&lt;=60,2,IF(E14&lt;=65,3,IF(E14&lt;=70,5,IF(E14&lt;=80,8,10))))))</f>
        <v>0</v>
      </c>
      <c r="G14" s="231">
        <f t="shared" si="0"/>
        <v>0</v>
      </c>
      <c r="H14" s="498"/>
      <c r="I14" s="468"/>
      <c r="J14" s="469"/>
      <c r="K14" s="469"/>
      <c r="L14" s="469"/>
      <c r="M14" s="470"/>
    </row>
    <row r="15" spans="1:13" ht="16.5">
      <c r="A15" s="139"/>
      <c r="B15" s="491"/>
      <c r="C15" s="203" t="s">
        <v>225</v>
      </c>
      <c r="D15" s="494"/>
      <c r="E15" s="203">
        <f>IF('Fill This Data'!F87=1,MAX('Fill This Data'!C37:G37),0)</f>
        <v>0</v>
      </c>
      <c r="F15" s="203">
        <f>IF(E15&lt;20,0,IF(E15&lt;=60,1,IF(E15&lt;=65,2,IF(E15&lt;=70,3,IF(E15&lt;=75,5,IF(E15&lt;=85,8,10))))))</f>
        <v>0</v>
      </c>
      <c r="G15" s="231">
        <f t="shared" si="0"/>
        <v>0</v>
      </c>
      <c r="H15" s="498"/>
      <c r="I15" s="468"/>
      <c r="J15" s="469"/>
      <c r="K15" s="469"/>
      <c r="L15" s="469"/>
      <c r="M15" s="470"/>
    </row>
    <row r="16" spans="1:13" ht="16.5">
      <c r="A16" s="139"/>
      <c r="B16" s="491"/>
      <c r="C16" s="234" t="s">
        <v>226</v>
      </c>
      <c r="D16" s="495"/>
      <c r="E16" s="234">
        <f>IF('Fill This Data'!G87=1,MAX('Fill This Data'!C37:G37),0)</f>
        <v>0</v>
      </c>
      <c r="F16" s="234">
        <f>IF(E16&lt;20,0,IF(E16&lt;=50,1,IF(E16&lt;=55,2,IF(E16&lt;=60,3,IF(E16&lt;=65,5,IF(E16&lt;=75,8,10))))))</f>
        <v>0</v>
      </c>
      <c r="G16" s="235">
        <f t="shared" si="0"/>
        <v>0</v>
      </c>
      <c r="H16" s="499"/>
      <c r="I16" s="468"/>
      <c r="J16" s="469"/>
      <c r="K16" s="469"/>
      <c r="L16" s="469"/>
      <c r="M16" s="470"/>
    </row>
    <row r="17" spans="1:15" ht="17" thickBot="1">
      <c r="A17" s="139"/>
      <c r="B17" s="492"/>
      <c r="C17" s="204" t="s">
        <v>215</v>
      </c>
      <c r="D17" s="496"/>
      <c r="E17" s="204">
        <f>IF('Fill This Data'!H87=1,MAX('Fill This Data'!C37:G37),0)</f>
        <v>0</v>
      </c>
      <c r="F17" s="203">
        <f>IF(E17&lt;20,0,IF(E17&lt;=60,1,IF(E17&lt;=65,2,IF(E17&lt;=70,3,IF(E17&lt;=75,5,IF(E17&lt;=85,8,10))))))</f>
        <v>0</v>
      </c>
      <c r="G17" s="232">
        <f t="shared" si="0"/>
        <v>0</v>
      </c>
      <c r="H17" s="500"/>
      <c r="I17" s="471"/>
      <c r="J17" s="472"/>
      <c r="K17" s="472"/>
      <c r="L17" s="472"/>
      <c r="M17" s="473"/>
    </row>
    <row r="18" spans="1:15" ht="33.5" customHeight="1" thickBot="1">
      <c r="A18" s="139"/>
      <c r="B18" s="205" t="s">
        <v>216</v>
      </c>
      <c r="C18" s="206" t="s">
        <v>220</v>
      </c>
      <c r="D18" s="207">
        <v>0.05</v>
      </c>
      <c r="E18" s="208">
        <f>'Fill This Data'!C60</f>
        <v>0</v>
      </c>
      <c r="F18" s="209">
        <f>IF(E18&lt;12,0,IF(E18&lt;=36,0.2*(E18-11),5))</f>
        <v>0</v>
      </c>
      <c r="G18" s="233">
        <f t="shared" si="0"/>
        <v>0</v>
      </c>
      <c r="H18" s="248">
        <f>F18</f>
        <v>0</v>
      </c>
      <c r="I18" s="474" t="s">
        <v>292</v>
      </c>
      <c r="J18" s="475"/>
      <c r="K18" s="475"/>
      <c r="L18" s="475"/>
      <c r="M18" s="476"/>
    </row>
    <row r="19" spans="1:15" ht="17" customHeight="1" thickBot="1">
      <c r="A19" s="139"/>
      <c r="B19" s="486" t="s">
        <v>217</v>
      </c>
      <c r="C19" s="487"/>
      <c r="D19" s="487"/>
      <c r="E19" s="487"/>
      <c r="F19" s="236"/>
      <c r="G19" s="236"/>
      <c r="H19" s="249">
        <f>SUM(H8:H18)</f>
        <v>0</v>
      </c>
      <c r="I19" s="477"/>
      <c r="J19" s="478"/>
      <c r="K19" s="478"/>
      <c r="L19" s="478"/>
      <c r="M19" s="479"/>
    </row>
    <row r="20" spans="1:15" ht="17" customHeight="1" thickBot="1">
      <c r="A20" s="139"/>
      <c r="B20" s="139"/>
      <c r="C20" s="139"/>
      <c r="D20" s="139"/>
      <c r="E20" s="139"/>
      <c r="F20" s="139"/>
      <c r="G20" s="139"/>
      <c r="H20" s="210"/>
      <c r="I20" s="480" t="s">
        <v>290</v>
      </c>
      <c r="J20" s="481"/>
      <c r="K20" s="481"/>
      <c r="L20" s="481"/>
      <c r="M20" s="482"/>
    </row>
    <row r="21" spans="1:15" ht="16.5" customHeight="1">
      <c r="A21" s="139"/>
      <c r="B21" s="488" t="s">
        <v>218</v>
      </c>
      <c r="C21" s="489"/>
      <c r="D21" s="489"/>
      <c r="E21" s="489"/>
      <c r="F21" s="252">
        <f>0.35*H19/35 +0.65*H6/198</f>
        <v>0</v>
      </c>
      <c r="G21" s="252"/>
      <c r="H21" s="253">
        <f>F21</f>
        <v>0</v>
      </c>
      <c r="I21" s="480"/>
      <c r="J21" s="481"/>
      <c r="K21" s="481"/>
      <c r="L21" s="481"/>
      <c r="M21" s="482"/>
    </row>
    <row r="22" spans="1:15" s="137" customFormat="1" ht="25" customHeight="1" thickBot="1">
      <c r="A22" s="139"/>
      <c r="B22" s="254"/>
      <c r="C22" s="255" t="s">
        <v>198</v>
      </c>
      <c r="D22" s="255">
        <f>IF(MAX('Fill This Data'!C54:H54)=0,0,INDEX('Fill This Data'!$C$53:$H$53,MATCH(F22,'Fill This Data'!$C$54:$H$54,0)))</f>
        <v>0</v>
      </c>
      <c r="E22" s="256"/>
      <c r="F22" s="257">
        <v>1</v>
      </c>
      <c r="G22" s="258"/>
      <c r="H22" s="263"/>
      <c r="I22" s="483"/>
      <c r="J22" s="484"/>
      <c r="K22" s="484"/>
      <c r="L22" s="484"/>
      <c r="M22" s="485"/>
    </row>
    <row r="23" spans="1:15" s="137" customFormat="1" ht="17" hidden="1" thickBot="1">
      <c r="A23" s="139"/>
      <c r="B23" s="146">
        <v>6</v>
      </c>
      <c r="C23" s="147" t="s">
        <v>195</v>
      </c>
      <c r="D23" s="148"/>
      <c r="E23" s="117">
        <f>'Fill This Data'!C54*0+'Fill This Data'!D54*0.089635+'Fill This Data'!E54*0.038806+'Fill This Data'!F54*0.157594+'Fill This Data'!G54*0.214518+'Fill This Data'!H54*0.337321</f>
        <v>0</v>
      </c>
      <c r="F23" s="147"/>
      <c r="G23" s="147"/>
      <c r="H23" s="250">
        <f>E23</f>
        <v>0</v>
      </c>
      <c r="I23" s="139">
        <v>0.60035000000000005</v>
      </c>
      <c r="J23" s="1" t="s">
        <v>285</v>
      </c>
      <c r="K23" s="1" t="s">
        <v>286</v>
      </c>
      <c r="L23" s="1" t="s">
        <v>287</v>
      </c>
      <c r="M23" s="139">
        <v>0.63173500000000005</v>
      </c>
    </row>
    <row r="24" spans="1:15" s="137" customFormat="1" ht="32.5" thickBot="1">
      <c r="A24" s="139"/>
      <c r="B24" s="46"/>
      <c r="C24" s="48" t="s">
        <v>100</v>
      </c>
      <c r="D24" s="150"/>
      <c r="E24" s="151"/>
      <c r="F24" s="264">
        <f>H21+H23</f>
        <v>0</v>
      </c>
      <c r="G24" s="166"/>
      <c r="H24" s="265">
        <f>F24</f>
        <v>0</v>
      </c>
      <c r="I24" s="501" t="s">
        <v>293</v>
      </c>
      <c r="J24" s="502"/>
      <c r="K24" s="502"/>
      <c r="L24" s="502"/>
      <c r="M24" s="271"/>
    </row>
    <row r="25" spans="1:15" s="5" customFormat="1" ht="18.5" customHeight="1" thickBot="1">
      <c r="A25" s="4"/>
      <c r="B25" s="445" t="s">
        <v>11</v>
      </c>
      <c r="C25" s="445"/>
      <c r="D25" s="445"/>
      <c r="E25" s="4"/>
      <c r="F25" s="88"/>
      <c r="G25" s="88"/>
      <c r="H25" s="88"/>
      <c r="I25" s="214" t="s">
        <v>14</v>
      </c>
      <c r="J25" s="214"/>
      <c r="K25" s="214"/>
      <c r="L25" s="214"/>
      <c r="M25" s="216" t="s">
        <v>13</v>
      </c>
      <c r="N25" s="129" t="s">
        <v>12</v>
      </c>
      <c r="O25" s="47"/>
    </row>
    <row r="26" spans="1:15" s="137" customFormat="1" ht="63.5" customHeight="1">
      <c r="A26" s="139"/>
      <c r="B26" s="458" t="s">
        <v>282</v>
      </c>
      <c r="C26" s="459"/>
      <c r="D26" s="459"/>
      <c r="E26" s="459"/>
      <c r="F26" s="459"/>
      <c r="G26" s="459"/>
      <c r="H26" s="459"/>
      <c r="I26" s="459"/>
      <c r="J26" s="459"/>
      <c r="K26" s="459"/>
      <c r="L26" s="459"/>
      <c r="M26" s="460"/>
    </row>
    <row r="27" spans="1:15" s="137" customFormat="1" ht="30" customHeight="1">
      <c r="A27" s="324" t="s">
        <v>156</v>
      </c>
      <c r="B27" s="317" t="e" vm="5">
        <v>#VALUE!</v>
      </c>
      <c r="C27" s="317"/>
      <c r="D27" s="317"/>
      <c r="E27" s="317"/>
      <c r="F27" s="317"/>
      <c r="G27" s="317"/>
      <c r="H27" s="317"/>
      <c r="I27" s="317"/>
      <c r="J27" s="317"/>
      <c r="K27" s="317"/>
      <c r="L27" s="317"/>
      <c r="M27" s="317"/>
    </row>
    <row r="28" spans="1:15" s="137" customFormat="1" ht="30" customHeight="1">
      <c r="A28" s="324"/>
      <c r="B28" s="317"/>
      <c r="C28" s="317"/>
      <c r="D28" s="317"/>
      <c r="E28" s="317"/>
      <c r="F28" s="317"/>
      <c r="G28" s="317"/>
      <c r="H28" s="317"/>
      <c r="I28" s="317"/>
      <c r="J28" s="317"/>
      <c r="K28" s="317"/>
      <c r="L28" s="317"/>
      <c r="M28" s="317"/>
    </row>
    <row r="29" spans="1:15" s="137" customFormat="1" ht="30" customHeight="1">
      <c r="A29" s="324"/>
      <c r="B29" s="317"/>
      <c r="C29" s="317"/>
      <c r="D29" s="317"/>
      <c r="E29" s="317"/>
      <c r="F29" s="317"/>
      <c r="G29" s="317"/>
      <c r="H29" s="317"/>
      <c r="I29" s="317"/>
      <c r="J29" s="317"/>
      <c r="K29" s="317"/>
      <c r="L29" s="317"/>
      <c r="M29" s="317"/>
    </row>
    <row r="30" spans="1:15" s="137" customFormat="1" ht="15.5">
      <c r="C30" s="182"/>
      <c r="D30" s="152"/>
      <c r="F30" s="182"/>
      <c r="G30" s="182"/>
      <c r="H30" s="182"/>
      <c r="M30" s="139"/>
    </row>
    <row r="31" spans="1:15" s="181" customFormat="1" ht="24.5" customHeight="1">
      <c r="A31" s="324" t="s">
        <v>157</v>
      </c>
      <c r="B31" s="464" t="e" vm="1">
        <v>#VALUE!</v>
      </c>
      <c r="C31" s="464"/>
      <c r="D31" s="464"/>
      <c r="E31" s="464"/>
      <c r="F31" s="464"/>
      <c r="G31" s="464"/>
      <c r="H31" s="464"/>
      <c r="I31" s="464"/>
      <c r="J31" s="464"/>
      <c r="K31" s="464"/>
      <c r="L31" s="464"/>
      <c r="M31" s="464"/>
    </row>
    <row r="32" spans="1:15" s="181" customFormat="1" ht="24.5" customHeight="1">
      <c r="A32" s="324"/>
      <c r="B32" s="464"/>
      <c r="C32" s="464"/>
      <c r="D32" s="464"/>
      <c r="E32" s="464"/>
      <c r="F32" s="464"/>
      <c r="G32" s="464"/>
      <c r="H32" s="464"/>
      <c r="I32" s="464"/>
      <c r="J32" s="464"/>
      <c r="K32" s="464"/>
      <c r="L32" s="464"/>
      <c r="M32" s="464"/>
    </row>
    <row r="33" spans="1:13" s="181" customFormat="1" ht="24.5" customHeight="1">
      <c r="A33" s="324"/>
      <c r="B33" s="464"/>
      <c r="C33" s="464"/>
      <c r="D33" s="464"/>
      <c r="E33" s="464"/>
      <c r="F33" s="464"/>
      <c r="G33" s="464"/>
      <c r="H33" s="464"/>
      <c r="I33" s="464"/>
      <c r="J33" s="464"/>
      <c r="K33" s="464"/>
      <c r="L33" s="464"/>
      <c r="M33" s="464"/>
    </row>
    <row r="34" spans="1:13" s="137" customFormat="1" ht="15.5">
      <c r="A34" s="139"/>
      <c r="B34" s="139"/>
      <c r="C34" s="219"/>
      <c r="D34" s="218"/>
      <c r="E34" s="139"/>
      <c r="F34" s="219"/>
      <c r="G34" s="219"/>
      <c r="H34" s="219"/>
      <c r="I34" s="139"/>
      <c r="J34" s="139"/>
      <c r="K34" s="139"/>
      <c r="L34" s="139"/>
      <c r="M34" s="139"/>
    </row>
    <row r="35" spans="1:13" s="137" customFormat="1" ht="23.5" customHeight="1">
      <c r="A35" s="324" t="s">
        <v>199</v>
      </c>
      <c r="B35" s="446" t="e" vm="11">
        <v>#VALUE!</v>
      </c>
      <c r="C35" s="447"/>
      <c r="D35" s="447"/>
      <c r="E35" s="448"/>
      <c r="F35" s="266"/>
      <c r="G35" s="446" t="e" vm="2">
        <v>#VALUE!</v>
      </c>
      <c r="H35" s="447"/>
      <c r="I35" s="447"/>
      <c r="J35" s="447"/>
      <c r="K35" s="447"/>
      <c r="L35" s="447"/>
      <c r="M35" s="448"/>
    </row>
    <row r="36" spans="1:13" s="137" customFormat="1" ht="23.5" customHeight="1">
      <c r="A36" s="324"/>
      <c r="B36" s="449"/>
      <c r="C36" s="450"/>
      <c r="D36" s="450"/>
      <c r="E36" s="451"/>
      <c r="F36" s="266"/>
      <c r="G36" s="449"/>
      <c r="H36" s="450"/>
      <c r="I36" s="450"/>
      <c r="J36" s="450"/>
      <c r="K36" s="450"/>
      <c r="L36" s="450"/>
      <c r="M36" s="451"/>
    </row>
    <row r="37" spans="1:13" s="137" customFormat="1" ht="23.5" customHeight="1">
      <c r="A37" s="324"/>
      <c r="B37" s="449"/>
      <c r="C37" s="450"/>
      <c r="D37" s="450"/>
      <c r="E37" s="451"/>
      <c r="F37" s="266"/>
      <c r="G37" s="449"/>
      <c r="H37" s="450"/>
      <c r="I37" s="450"/>
      <c r="J37" s="450"/>
      <c r="K37" s="450"/>
      <c r="L37" s="450"/>
      <c r="M37" s="451"/>
    </row>
    <row r="38" spans="1:13" s="137" customFormat="1" ht="23.5" customHeight="1">
      <c r="A38" s="324"/>
      <c r="B38" s="449"/>
      <c r="C38" s="450"/>
      <c r="D38" s="450"/>
      <c r="E38" s="451"/>
      <c r="F38" s="266"/>
      <c r="G38" s="449"/>
      <c r="H38" s="450"/>
      <c r="I38" s="450"/>
      <c r="J38" s="450"/>
      <c r="K38" s="450"/>
      <c r="L38" s="450"/>
      <c r="M38" s="451"/>
    </row>
    <row r="39" spans="1:13" s="137" customFormat="1" ht="23.5" customHeight="1">
      <c r="A39" s="324"/>
      <c r="B39" s="449"/>
      <c r="C39" s="450"/>
      <c r="D39" s="450"/>
      <c r="E39" s="451"/>
      <c r="F39" s="266"/>
      <c r="G39" s="449"/>
      <c r="H39" s="450"/>
      <c r="I39" s="450"/>
      <c r="J39" s="450"/>
      <c r="K39" s="450"/>
      <c r="L39" s="450"/>
      <c r="M39" s="451"/>
    </row>
    <row r="40" spans="1:13" s="137" customFormat="1" ht="23.5" customHeight="1">
      <c r="A40" s="324"/>
      <c r="B40" s="449"/>
      <c r="C40" s="450"/>
      <c r="D40" s="450"/>
      <c r="E40" s="451"/>
      <c r="F40" s="266"/>
      <c r="G40" s="449"/>
      <c r="H40" s="450"/>
      <c r="I40" s="450"/>
      <c r="J40" s="450"/>
      <c r="K40" s="450"/>
      <c r="L40" s="450"/>
      <c r="M40" s="451"/>
    </row>
    <row r="41" spans="1:13" s="137" customFormat="1" ht="23.5" customHeight="1">
      <c r="A41" s="324"/>
      <c r="B41" s="449"/>
      <c r="C41" s="450"/>
      <c r="D41" s="450"/>
      <c r="E41" s="451"/>
      <c r="F41" s="266"/>
      <c r="G41" s="449"/>
      <c r="H41" s="450"/>
      <c r="I41" s="450"/>
      <c r="J41" s="450"/>
      <c r="K41" s="450"/>
      <c r="L41" s="450"/>
      <c r="M41" s="451"/>
    </row>
    <row r="42" spans="1:13" s="137" customFormat="1" ht="23.5" customHeight="1">
      <c r="A42" s="324"/>
      <c r="B42" s="449"/>
      <c r="C42" s="450"/>
      <c r="D42" s="450"/>
      <c r="E42" s="451"/>
      <c r="F42" s="266"/>
      <c r="G42" s="449"/>
      <c r="H42" s="450"/>
      <c r="I42" s="450"/>
      <c r="J42" s="450"/>
      <c r="K42" s="450"/>
      <c r="L42" s="450"/>
      <c r="M42" s="451"/>
    </row>
    <row r="43" spans="1:13" s="137" customFormat="1" ht="23.5" customHeight="1">
      <c r="A43" s="324"/>
      <c r="B43" s="449"/>
      <c r="C43" s="450"/>
      <c r="D43" s="450"/>
      <c r="E43" s="451"/>
      <c r="F43" s="266"/>
      <c r="G43" s="449"/>
      <c r="H43" s="450"/>
      <c r="I43" s="450"/>
      <c r="J43" s="450"/>
      <c r="K43" s="450"/>
      <c r="L43" s="450"/>
      <c r="M43" s="451"/>
    </row>
    <row r="44" spans="1:13" s="137" customFormat="1" ht="23.5" customHeight="1">
      <c r="A44" s="324"/>
      <c r="B44" s="452"/>
      <c r="C44" s="453"/>
      <c r="D44" s="453"/>
      <c r="E44" s="454"/>
      <c r="F44" s="266"/>
      <c r="G44" s="452"/>
      <c r="H44" s="453"/>
      <c r="I44" s="453"/>
      <c r="J44" s="453"/>
      <c r="K44" s="453"/>
      <c r="L44" s="453"/>
      <c r="M44" s="454"/>
    </row>
    <row r="45" spans="1:13" s="137" customFormat="1" ht="15.5">
      <c r="A45" s="139"/>
      <c r="B45" s="139"/>
      <c r="C45" s="139"/>
      <c r="D45" s="139"/>
      <c r="E45" s="139"/>
      <c r="F45" s="139"/>
      <c r="G45" s="139"/>
      <c r="H45" s="139"/>
      <c r="I45" s="139"/>
      <c r="J45" s="139"/>
      <c r="K45" s="139"/>
      <c r="L45" s="139"/>
      <c r="M45" s="139"/>
    </row>
    <row r="46" spans="1:13">
      <c r="M46" s="1"/>
    </row>
    <row r="47" spans="1:13" ht="18">
      <c r="A47" s="444" t="s">
        <v>278</v>
      </c>
      <c r="B47" s="444"/>
      <c r="C47" s="444"/>
      <c r="D47" s="444"/>
      <c r="E47" s="444"/>
      <c r="F47" s="444"/>
      <c r="G47" s="444"/>
      <c r="H47" s="444"/>
      <c r="I47" s="444"/>
      <c r="J47" s="240"/>
      <c r="K47" s="240"/>
      <c r="L47" s="240"/>
      <c r="M47" s="1"/>
    </row>
    <row r="48" spans="1:13" ht="18">
      <c r="A48" s="455" t="s">
        <v>232</v>
      </c>
      <c r="B48" s="455"/>
      <c r="C48" s="455"/>
      <c r="D48" s="455"/>
      <c r="E48" s="455"/>
      <c r="F48" s="455"/>
      <c r="G48" s="455"/>
      <c r="H48" s="455"/>
      <c r="I48" s="455"/>
      <c r="J48" s="243"/>
      <c r="K48" s="243"/>
      <c r="L48" s="243"/>
      <c r="M48" s="1"/>
    </row>
    <row r="49" spans="1:13" ht="25" customHeight="1">
      <c r="A49" s="456" t="s">
        <v>233</v>
      </c>
      <c r="B49" s="456"/>
      <c r="C49" s="456"/>
      <c r="D49" s="456"/>
      <c r="E49" s="456"/>
      <c r="F49" s="456"/>
      <c r="G49" s="456"/>
      <c r="H49" s="456"/>
      <c r="I49" s="456"/>
      <c r="J49" s="251"/>
      <c r="K49" s="251"/>
      <c r="L49" s="251"/>
      <c r="M49" s="1"/>
    </row>
    <row r="50" spans="1:13" ht="25.5" customHeight="1">
      <c r="A50" s="456" t="s">
        <v>234</v>
      </c>
      <c r="B50" s="456"/>
      <c r="C50" s="456"/>
      <c r="D50" s="456"/>
      <c r="E50" s="456"/>
      <c r="F50" s="456"/>
      <c r="G50" s="456"/>
      <c r="H50" s="456"/>
      <c r="I50" s="456"/>
      <c r="J50" s="251"/>
      <c r="K50" s="251"/>
      <c r="L50" s="251"/>
      <c r="M50" s="1"/>
    </row>
    <row r="51" spans="1:13" ht="32.5" customHeight="1">
      <c r="A51" s="455" t="s">
        <v>279</v>
      </c>
      <c r="B51" s="455"/>
      <c r="C51" s="455"/>
      <c r="D51" s="455"/>
      <c r="E51" s="455"/>
      <c r="F51" s="455"/>
      <c r="G51" s="455"/>
      <c r="H51" s="455"/>
      <c r="I51" s="455"/>
      <c r="J51" s="243"/>
      <c r="K51" s="243"/>
      <c r="L51" s="243"/>
      <c r="M51" s="1"/>
    </row>
    <row r="52" spans="1:13" s="5" customFormat="1" ht="39.5" customHeight="1">
      <c r="A52" s="455" t="s">
        <v>280</v>
      </c>
      <c r="B52" s="455"/>
      <c r="C52" s="455"/>
      <c r="D52" s="455"/>
      <c r="E52" s="455"/>
      <c r="F52" s="455"/>
      <c r="G52" s="455"/>
      <c r="H52" s="455"/>
      <c r="I52" s="455"/>
      <c r="J52" s="243"/>
      <c r="K52" s="243"/>
      <c r="L52" s="243"/>
      <c r="M52" s="88"/>
    </row>
    <row r="53" spans="1:13" s="5" customFormat="1">
      <c r="A53" s="456" t="s">
        <v>235</v>
      </c>
      <c r="B53" s="456"/>
      <c r="C53" s="456"/>
      <c r="D53" s="456"/>
      <c r="E53" s="456"/>
      <c r="F53" s="456"/>
      <c r="G53" s="456"/>
      <c r="H53" s="456"/>
      <c r="I53" s="456"/>
      <c r="J53" s="251"/>
      <c r="K53" s="251"/>
      <c r="L53" s="251"/>
      <c r="M53" s="88"/>
    </row>
    <row r="54" spans="1:13" s="5" customFormat="1">
      <c r="A54" s="456" t="s">
        <v>236</v>
      </c>
      <c r="B54" s="456"/>
      <c r="C54" s="456"/>
      <c r="D54" s="456"/>
      <c r="E54" s="456"/>
      <c r="F54" s="456"/>
      <c r="G54" s="456"/>
      <c r="H54" s="456"/>
      <c r="I54" s="456"/>
      <c r="J54" s="251"/>
      <c r="K54" s="251"/>
      <c r="L54" s="251"/>
      <c r="M54" s="88"/>
    </row>
    <row r="55" spans="1:13" s="5" customFormat="1" ht="22" customHeight="1">
      <c r="A55" s="456" t="s">
        <v>237</v>
      </c>
      <c r="B55" s="456"/>
      <c r="C55" s="456"/>
      <c r="D55" s="456"/>
      <c r="E55" s="456"/>
      <c r="F55" s="456"/>
      <c r="G55" s="456"/>
      <c r="H55" s="456"/>
      <c r="I55" s="456"/>
      <c r="J55" s="251"/>
      <c r="K55" s="251"/>
      <c r="L55" s="251"/>
      <c r="M55" s="88"/>
    </row>
    <row r="56" spans="1:13" s="5" customFormat="1" ht="26.5" customHeight="1">
      <c r="A56" s="456" t="s">
        <v>238</v>
      </c>
      <c r="B56" s="456"/>
      <c r="C56" s="456"/>
      <c r="D56" s="456"/>
      <c r="E56" s="456"/>
      <c r="F56" s="456"/>
      <c r="G56" s="456"/>
      <c r="H56" s="456"/>
      <c r="I56" s="456"/>
      <c r="J56" s="251"/>
      <c r="K56" s="251"/>
      <c r="L56" s="251"/>
      <c r="M56" s="88"/>
    </row>
    <row r="57" spans="1:13" s="5" customFormat="1" ht="47" customHeight="1">
      <c r="A57" s="456" t="s">
        <v>239</v>
      </c>
      <c r="B57" s="456"/>
      <c r="C57" s="456"/>
      <c r="D57" s="456"/>
      <c r="E57" s="456"/>
      <c r="F57" s="456"/>
      <c r="G57" s="456"/>
      <c r="H57" s="456"/>
      <c r="I57" s="456"/>
      <c r="J57" s="251"/>
      <c r="K57" s="251"/>
      <c r="L57" s="251"/>
      <c r="M57" s="88"/>
    </row>
    <row r="58" spans="1:13" s="5" customFormat="1">
      <c r="A58" s="456" t="s">
        <v>240</v>
      </c>
      <c r="B58" s="456"/>
      <c r="C58" s="456"/>
      <c r="D58" s="456"/>
      <c r="E58" s="456"/>
      <c r="F58" s="456"/>
      <c r="G58" s="456"/>
      <c r="H58" s="456"/>
      <c r="I58" s="456"/>
      <c r="J58" s="251"/>
      <c r="K58" s="251"/>
      <c r="L58" s="251"/>
      <c r="M58" s="88"/>
    </row>
    <row r="59" spans="1:13" ht="31" customHeight="1">
      <c r="A59" s="455" t="s">
        <v>241</v>
      </c>
      <c r="B59" s="455"/>
      <c r="C59" s="455"/>
      <c r="D59" s="455"/>
      <c r="E59" s="455"/>
      <c r="F59" s="455"/>
      <c r="G59" s="455"/>
      <c r="H59" s="455"/>
      <c r="I59" s="455"/>
      <c r="J59" s="243"/>
      <c r="K59" s="243"/>
      <c r="L59" s="243"/>
      <c r="M59" s="1"/>
    </row>
    <row r="60" spans="1:13" ht="43.5" customHeight="1">
      <c r="A60" s="456" t="s">
        <v>242</v>
      </c>
      <c r="B60" s="456"/>
      <c r="C60" s="456"/>
      <c r="D60" s="456"/>
      <c r="E60" s="456"/>
      <c r="F60" s="456"/>
      <c r="G60" s="456"/>
      <c r="H60" s="456"/>
      <c r="I60" s="456"/>
      <c r="J60" s="461" t="e" vm="21">
        <v>#VALUE!</v>
      </c>
      <c r="K60" s="461"/>
      <c r="L60" s="461"/>
      <c r="M60" s="461"/>
    </row>
    <row r="61" spans="1:13">
      <c r="A61" s="456" t="s">
        <v>235</v>
      </c>
      <c r="B61" s="456"/>
      <c r="C61" s="456"/>
      <c r="D61" s="456"/>
      <c r="E61" s="456"/>
      <c r="F61" s="456"/>
      <c r="G61" s="456"/>
      <c r="H61" s="456"/>
      <c r="I61" s="456"/>
      <c r="J61" s="461"/>
      <c r="K61" s="461"/>
      <c r="L61" s="461"/>
      <c r="M61" s="461"/>
    </row>
    <row r="62" spans="1:13">
      <c r="A62" s="456" t="s">
        <v>243</v>
      </c>
      <c r="B62" s="456"/>
      <c r="C62" s="456"/>
      <c r="D62" s="456"/>
      <c r="E62" s="456"/>
      <c r="F62" s="456"/>
      <c r="G62" s="456"/>
      <c r="H62" s="456"/>
      <c r="I62" s="456"/>
      <c r="J62" s="461"/>
      <c r="K62" s="461"/>
      <c r="L62" s="461"/>
      <c r="M62" s="461"/>
    </row>
    <row r="63" spans="1:13">
      <c r="A63" s="456" t="s">
        <v>244</v>
      </c>
      <c r="B63" s="456"/>
      <c r="C63" s="456"/>
      <c r="D63" s="456"/>
      <c r="E63" s="456"/>
      <c r="F63" s="456"/>
      <c r="G63" s="456"/>
      <c r="H63" s="456"/>
      <c r="I63" s="456"/>
      <c r="J63" s="461"/>
      <c r="K63" s="461"/>
      <c r="L63" s="461"/>
      <c r="M63" s="461"/>
    </row>
    <row r="64" spans="1:13" ht="37.5" customHeight="1">
      <c r="A64" s="456" t="s">
        <v>245</v>
      </c>
      <c r="B64" s="456"/>
      <c r="C64" s="456"/>
      <c r="D64" s="456"/>
      <c r="E64" s="456"/>
      <c r="F64" s="456"/>
      <c r="G64" s="456"/>
      <c r="H64" s="456"/>
      <c r="I64" s="456"/>
      <c r="J64" s="461"/>
      <c r="K64" s="461"/>
      <c r="L64" s="461"/>
      <c r="M64" s="461"/>
    </row>
    <row r="65" spans="1:13" ht="36.5" customHeight="1">
      <c r="A65" s="456" t="s">
        <v>246</v>
      </c>
      <c r="B65" s="456"/>
      <c r="C65" s="456"/>
      <c r="D65" s="456"/>
      <c r="E65" s="456"/>
      <c r="F65" s="456"/>
      <c r="G65" s="456"/>
      <c r="H65" s="456"/>
      <c r="I65" s="456"/>
      <c r="J65" s="461"/>
      <c r="K65" s="461"/>
      <c r="L65" s="461"/>
      <c r="M65" s="461"/>
    </row>
    <row r="66" spans="1:13">
      <c r="A66" s="456" t="s">
        <v>247</v>
      </c>
      <c r="B66" s="456"/>
      <c r="C66" s="456"/>
      <c r="D66" s="456"/>
      <c r="E66" s="456"/>
      <c r="F66" s="456"/>
      <c r="G66" s="456"/>
      <c r="H66" s="456"/>
      <c r="I66" s="456"/>
      <c r="J66" s="461"/>
      <c r="K66" s="461"/>
      <c r="L66" s="461"/>
      <c r="M66" s="461"/>
    </row>
    <row r="67" spans="1:13" ht="22" customHeight="1">
      <c r="A67" s="456" t="s">
        <v>248</v>
      </c>
      <c r="B67" s="456"/>
      <c r="C67" s="456"/>
      <c r="D67" s="456"/>
      <c r="E67" s="456"/>
      <c r="F67" s="456"/>
      <c r="G67" s="456"/>
      <c r="H67" s="456"/>
      <c r="I67" s="456"/>
      <c r="J67" s="461"/>
      <c r="K67" s="461"/>
      <c r="L67" s="461"/>
      <c r="M67" s="461"/>
    </row>
    <row r="68" spans="1:13" ht="31" customHeight="1">
      <c r="A68" s="456" t="s">
        <v>249</v>
      </c>
      <c r="B68" s="456"/>
      <c r="C68" s="456"/>
      <c r="D68" s="456"/>
      <c r="E68" s="456"/>
      <c r="F68" s="456"/>
      <c r="G68" s="456"/>
      <c r="H68" s="456"/>
      <c r="I68" s="456"/>
      <c r="J68" s="461"/>
      <c r="K68" s="461"/>
      <c r="L68" s="461"/>
      <c r="M68" s="461"/>
    </row>
    <row r="69" spans="1:13">
      <c r="A69" s="456" t="s">
        <v>235</v>
      </c>
      <c r="B69" s="456"/>
      <c r="C69" s="456"/>
      <c r="D69" s="456"/>
      <c r="E69" s="456"/>
      <c r="F69" s="456"/>
      <c r="G69" s="456"/>
      <c r="H69" s="456"/>
      <c r="I69" s="456"/>
      <c r="J69" s="461"/>
      <c r="K69" s="461"/>
      <c r="L69" s="461"/>
      <c r="M69" s="461"/>
    </row>
    <row r="70" spans="1:13">
      <c r="A70" s="456" t="s">
        <v>250</v>
      </c>
      <c r="B70" s="456"/>
      <c r="C70" s="456"/>
      <c r="D70" s="456"/>
      <c r="E70" s="456"/>
      <c r="F70" s="456"/>
      <c r="G70" s="456"/>
      <c r="H70" s="456"/>
      <c r="I70" s="456"/>
      <c r="J70" s="251"/>
      <c r="K70" s="251"/>
      <c r="L70" s="251"/>
      <c r="M70" s="1"/>
    </row>
    <row r="71" spans="1:13">
      <c r="A71" s="456" t="s">
        <v>251</v>
      </c>
      <c r="B71" s="456"/>
      <c r="C71" s="456"/>
      <c r="D71" s="456"/>
      <c r="E71" s="456"/>
      <c r="F71" s="456"/>
      <c r="G71" s="456"/>
      <c r="H71" s="456"/>
      <c r="I71" s="456"/>
      <c r="J71" s="251"/>
      <c r="K71" s="251"/>
      <c r="L71" s="251"/>
      <c r="M71" s="1"/>
    </row>
    <row r="72" spans="1:13">
      <c r="A72" s="456" t="s">
        <v>252</v>
      </c>
      <c r="B72" s="456"/>
      <c r="C72" s="456"/>
      <c r="D72" s="456"/>
      <c r="E72" s="456"/>
      <c r="F72" s="456"/>
      <c r="G72" s="456"/>
      <c r="H72" s="456"/>
      <c r="I72" s="456"/>
      <c r="J72" s="461" t="e" vm="22">
        <v>#VALUE!</v>
      </c>
      <c r="K72" s="461"/>
      <c r="L72" s="461"/>
      <c r="M72" s="461"/>
    </row>
    <row r="73" spans="1:13">
      <c r="A73" s="456" t="s">
        <v>253</v>
      </c>
      <c r="B73" s="456"/>
      <c r="C73" s="456"/>
      <c r="D73" s="456"/>
      <c r="E73" s="456"/>
      <c r="F73" s="456"/>
      <c r="G73" s="456"/>
      <c r="H73" s="456"/>
      <c r="I73" s="456"/>
      <c r="J73" s="461"/>
      <c r="K73" s="461"/>
      <c r="L73" s="461"/>
      <c r="M73" s="461"/>
    </row>
    <row r="74" spans="1:13">
      <c r="A74" s="456" t="s">
        <v>254</v>
      </c>
      <c r="B74" s="456"/>
      <c r="C74" s="456"/>
      <c r="D74" s="456"/>
      <c r="E74" s="456"/>
      <c r="F74" s="456"/>
      <c r="G74" s="456"/>
      <c r="H74" s="456"/>
      <c r="I74" s="456"/>
      <c r="J74" s="461"/>
      <c r="K74" s="461"/>
      <c r="L74" s="461"/>
      <c r="M74" s="461"/>
    </row>
    <row r="75" spans="1:13">
      <c r="A75" s="456" t="s">
        <v>255</v>
      </c>
      <c r="B75" s="456"/>
      <c r="C75" s="456"/>
      <c r="D75" s="456"/>
      <c r="E75" s="456"/>
      <c r="F75" s="456"/>
      <c r="G75" s="456"/>
      <c r="H75" s="456"/>
      <c r="I75" s="456"/>
      <c r="J75" s="461"/>
      <c r="K75" s="461"/>
      <c r="L75" s="461"/>
      <c r="M75" s="461"/>
    </row>
    <row r="76" spans="1:13">
      <c r="A76" s="456" t="s">
        <v>256</v>
      </c>
      <c r="B76" s="456"/>
      <c r="C76" s="456"/>
      <c r="D76" s="456"/>
      <c r="E76" s="456"/>
      <c r="F76" s="456"/>
      <c r="G76" s="456"/>
      <c r="H76" s="456"/>
      <c r="I76" s="456"/>
      <c r="J76" s="461"/>
      <c r="K76" s="461"/>
      <c r="L76" s="461"/>
      <c r="M76" s="461"/>
    </row>
    <row r="77" spans="1:13">
      <c r="A77" s="456" t="s">
        <v>257</v>
      </c>
      <c r="B77" s="456"/>
      <c r="C77" s="456"/>
      <c r="D77" s="456"/>
      <c r="E77" s="456"/>
      <c r="F77" s="456"/>
      <c r="G77" s="456"/>
      <c r="H77" s="456"/>
      <c r="I77" s="456"/>
      <c r="J77" s="461"/>
      <c r="K77" s="461"/>
      <c r="L77" s="461"/>
      <c r="M77" s="461"/>
    </row>
    <row r="78" spans="1:13">
      <c r="A78" s="456" t="s">
        <v>258</v>
      </c>
      <c r="B78" s="456"/>
      <c r="C78" s="456"/>
      <c r="D78" s="456"/>
      <c r="E78" s="456"/>
      <c r="F78" s="456"/>
      <c r="G78" s="456"/>
      <c r="H78" s="456"/>
      <c r="I78" s="456"/>
      <c r="J78" s="461"/>
      <c r="K78" s="461"/>
      <c r="L78" s="461"/>
      <c r="M78" s="461"/>
    </row>
    <row r="79" spans="1:13">
      <c r="A79" s="456" t="s">
        <v>259</v>
      </c>
      <c r="B79" s="456"/>
      <c r="C79" s="456"/>
      <c r="D79" s="456"/>
      <c r="E79" s="456"/>
      <c r="F79" s="456"/>
      <c r="G79" s="456"/>
      <c r="H79" s="456"/>
      <c r="I79" s="456"/>
      <c r="J79" s="461"/>
      <c r="K79" s="461"/>
      <c r="L79" s="461"/>
      <c r="M79" s="461"/>
    </row>
    <row r="80" spans="1:13">
      <c r="A80" s="456" t="s">
        <v>260</v>
      </c>
      <c r="B80" s="456"/>
      <c r="C80" s="456"/>
      <c r="D80" s="456"/>
      <c r="E80" s="456"/>
      <c r="F80" s="456"/>
      <c r="G80" s="456"/>
      <c r="H80" s="456"/>
      <c r="I80" s="456"/>
      <c r="J80" s="461"/>
      <c r="K80" s="461"/>
      <c r="L80" s="461"/>
      <c r="M80" s="461"/>
    </row>
    <row r="81" spans="1:13">
      <c r="A81" s="456" t="s">
        <v>261</v>
      </c>
      <c r="B81" s="456"/>
      <c r="C81" s="456"/>
      <c r="D81" s="456"/>
      <c r="E81" s="456"/>
      <c r="F81" s="456"/>
      <c r="G81" s="456"/>
      <c r="H81" s="456"/>
      <c r="I81" s="456"/>
      <c r="J81" s="461"/>
      <c r="K81" s="461"/>
      <c r="L81" s="461"/>
      <c r="M81" s="461"/>
    </row>
    <row r="82" spans="1:13">
      <c r="A82" s="456" t="s">
        <v>262</v>
      </c>
      <c r="B82" s="456"/>
      <c r="C82" s="456"/>
      <c r="D82" s="456"/>
      <c r="E82" s="456"/>
      <c r="F82" s="456"/>
      <c r="G82" s="456"/>
      <c r="H82" s="456"/>
      <c r="I82" s="456"/>
      <c r="J82" s="461"/>
      <c r="K82" s="461"/>
      <c r="L82" s="461"/>
      <c r="M82" s="461"/>
    </row>
    <row r="83" spans="1:13">
      <c r="A83" s="456" t="s">
        <v>263</v>
      </c>
      <c r="B83" s="456"/>
      <c r="C83" s="456"/>
      <c r="D83" s="456"/>
      <c r="E83" s="456"/>
      <c r="F83" s="456"/>
      <c r="G83" s="456"/>
      <c r="H83" s="456"/>
      <c r="I83" s="456"/>
      <c r="J83" s="461"/>
      <c r="K83" s="461"/>
      <c r="L83" s="461"/>
      <c r="M83" s="461"/>
    </row>
    <row r="84" spans="1:13">
      <c r="A84" s="456" t="s">
        <v>264</v>
      </c>
      <c r="B84" s="456"/>
      <c r="C84" s="456"/>
      <c r="D84" s="456"/>
      <c r="E84" s="456"/>
      <c r="F84" s="456"/>
      <c r="G84" s="456"/>
      <c r="H84" s="456"/>
      <c r="I84" s="456"/>
      <c r="J84" s="461"/>
      <c r="K84" s="461"/>
      <c r="L84" s="461"/>
      <c r="M84" s="461"/>
    </row>
    <row r="85" spans="1:13">
      <c r="A85" s="456" t="s">
        <v>265</v>
      </c>
      <c r="B85" s="456"/>
      <c r="C85" s="456"/>
      <c r="D85" s="456"/>
      <c r="E85" s="456"/>
      <c r="F85" s="456"/>
      <c r="G85" s="456"/>
      <c r="H85" s="456"/>
      <c r="I85" s="456"/>
      <c r="J85" s="461"/>
      <c r="K85" s="461"/>
      <c r="L85" s="461"/>
      <c r="M85" s="461"/>
    </row>
    <row r="86" spans="1:13">
      <c r="A86" s="456" t="s">
        <v>266</v>
      </c>
      <c r="B86" s="456"/>
      <c r="C86" s="456"/>
      <c r="D86" s="456"/>
      <c r="E86" s="456"/>
      <c r="F86" s="456"/>
      <c r="G86" s="456"/>
      <c r="H86" s="456"/>
      <c r="I86" s="456"/>
      <c r="J86" s="461"/>
      <c r="K86" s="461"/>
      <c r="L86" s="461"/>
      <c r="M86" s="461"/>
    </row>
    <row r="87" spans="1:13">
      <c r="A87" s="456" t="s">
        <v>267</v>
      </c>
      <c r="B87" s="456"/>
      <c r="C87" s="456"/>
      <c r="D87" s="456"/>
      <c r="E87" s="456"/>
      <c r="F87" s="456"/>
      <c r="G87" s="456"/>
      <c r="H87" s="456"/>
      <c r="I87" s="456"/>
      <c r="J87" s="461"/>
      <c r="K87" s="461"/>
      <c r="L87" s="461"/>
      <c r="M87" s="461"/>
    </row>
    <row r="88" spans="1:13">
      <c r="A88" s="456" t="s">
        <v>268</v>
      </c>
      <c r="B88" s="456"/>
      <c r="C88" s="456"/>
      <c r="D88" s="456"/>
      <c r="E88" s="456"/>
      <c r="F88" s="456"/>
      <c r="G88" s="456"/>
      <c r="H88" s="456"/>
      <c r="I88" s="456"/>
      <c r="J88" s="251"/>
      <c r="K88" s="251"/>
      <c r="L88" s="251"/>
      <c r="M88" s="1"/>
    </row>
    <row r="89" spans="1:13" ht="41.5" customHeight="1">
      <c r="A89" s="455" t="s">
        <v>281</v>
      </c>
      <c r="B89" s="455"/>
      <c r="C89" s="455"/>
      <c r="D89" s="455"/>
      <c r="E89" s="455"/>
      <c r="F89" s="455"/>
      <c r="G89" s="455"/>
      <c r="H89" s="455"/>
      <c r="I89" s="455"/>
      <c r="J89" s="243"/>
      <c r="K89" s="243"/>
      <c r="L89" s="243"/>
      <c r="M89" s="1"/>
    </row>
    <row r="90" spans="1:13">
      <c r="A90" s="456" t="s">
        <v>235</v>
      </c>
      <c r="B90" s="456"/>
      <c r="C90" s="456"/>
      <c r="D90" s="456"/>
      <c r="E90" s="456"/>
      <c r="F90" s="456"/>
      <c r="G90" s="456"/>
      <c r="H90" s="456"/>
      <c r="I90" s="456"/>
      <c r="J90" s="251"/>
      <c r="K90" s="251"/>
      <c r="L90" s="251"/>
      <c r="M90" s="1"/>
    </row>
    <row r="91" spans="1:13" ht="30.5" customHeight="1">
      <c r="A91" s="456" t="s">
        <v>269</v>
      </c>
      <c r="B91" s="456"/>
      <c r="C91" s="456"/>
      <c r="D91" s="456"/>
      <c r="E91" s="456"/>
      <c r="F91" s="456"/>
      <c r="G91" s="456"/>
      <c r="H91" s="456"/>
      <c r="I91" s="456"/>
      <c r="J91" s="251"/>
      <c r="K91" s="251"/>
      <c r="L91" s="251"/>
      <c r="M91" s="1"/>
    </row>
    <row r="92" spans="1:13" ht="27" customHeight="1">
      <c r="A92" s="456" t="s">
        <v>270</v>
      </c>
      <c r="B92" s="456"/>
      <c r="C92" s="456"/>
      <c r="D92" s="456"/>
      <c r="E92" s="456"/>
      <c r="F92" s="456"/>
      <c r="G92" s="456"/>
      <c r="H92" s="456"/>
      <c r="I92" s="456"/>
      <c r="J92" s="251"/>
      <c r="K92" s="251"/>
      <c r="L92" s="251"/>
      <c r="M92" s="1"/>
    </row>
    <row r="93" spans="1:13">
      <c r="A93" s="456" t="s">
        <v>271</v>
      </c>
      <c r="B93" s="456"/>
      <c r="C93" s="456"/>
      <c r="D93" s="456"/>
      <c r="E93" s="456"/>
      <c r="F93" s="456"/>
      <c r="G93" s="456"/>
      <c r="H93" s="456"/>
      <c r="I93" s="456"/>
      <c r="J93" s="251"/>
      <c r="K93" s="251"/>
      <c r="L93" s="251"/>
      <c r="M93" s="1"/>
    </row>
    <row r="94" spans="1:13">
      <c r="A94" s="456" t="s">
        <v>272</v>
      </c>
      <c r="B94" s="456"/>
      <c r="C94" s="456"/>
      <c r="D94" s="456"/>
      <c r="E94" s="456"/>
      <c r="F94" s="456"/>
      <c r="G94" s="456"/>
      <c r="H94" s="456"/>
      <c r="I94" s="456"/>
      <c r="J94" s="251"/>
      <c r="K94" s="251"/>
      <c r="L94" s="251"/>
      <c r="M94" s="1"/>
    </row>
    <row r="95" spans="1:13">
      <c r="A95" s="456" t="s">
        <v>273</v>
      </c>
      <c r="B95" s="456"/>
      <c r="C95" s="456"/>
      <c r="D95" s="456"/>
      <c r="E95" s="456"/>
      <c r="F95" s="456"/>
      <c r="G95" s="456"/>
      <c r="H95" s="456"/>
      <c r="I95" s="456"/>
      <c r="J95" s="251"/>
      <c r="K95" s="251"/>
      <c r="L95" s="251"/>
      <c r="M95" s="1"/>
    </row>
    <row r="96" spans="1:13">
      <c r="A96" s="456" t="s">
        <v>274</v>
      </c>
      <c r="B96" s="456"/>
      <c r="C96" s="456"/>
      <c r="D96" s="456"/>
      <c r="E96" s="456"/>
      <c r="F96" s="456"/>
      <c r="G96" s="456"/>
      <c r="H96" s="456"/>
      <c r="I96" s="456"/>
      <c r="J96" s="251"/>
      <c r="K96" s="251"/>
      <c r="L96" s="251"/>
      <c r="M96" s="1"/>
    </row>
    <row r="97" spans="1:13">
      <c r="A97" s="456" t="s">
        <v>275</v>
      </c>
      <c r="B97" s="456"/>
      <c r="C97" s="456"/>
      <c r="D97" s="456"/>
      <c r="E97" s="456"/>
      <c r="F97" s="456"/>
      <c r="G97" s="456"/>
      <c r="H97" s="456"/>
      <c r="I97" s="456"/>
      <c r="J97" s="251"/>
      <c r="K97" s="251"/>
      <c r="L97" s="251"/>
      <c r="M97" s="1"/>
    </row>
    <row r="98" spans="1:13">
      <c r="A98" s="456" t="s">
        <v>276</v>
      </c>
      <c r="B98" s="456"/>
      <c r="C98" s="456"/>
      <c r="D98" s="456"/>
      <c r="E98" s="456"/>
      <c r="F98" s="456"/>
      <c r="G98" s="456"/>
      <c r="H98" s="456"/>
      <c r="I98" s="456"/>
      <c r="J98" s="251"/>
      <c r="K98" s="251"/>
      <c r="L98" s="251"/>
      <c r="M98" s="1"/>
    </row>
    <row r="99" spans="1:13" ht="31" customHeight="1">
      <c r="A99" s="455" t="s">
        <v>277</v>
      </c>
      <c r="B99" s="455"/>
      <c r="C99" s="455"/>
      <c r="D99" s="455"/>
      <c r="E99" s="455"/>
      <c r="F99" s="455"/>
      <c r="G99" s="455"/>
      <c r="H99" s="455"/>
      <c r="I99" s="455"/>
      <c r="J99" s="243"/>
      <c r="K99" s="243"/>
      <c r="L99" s="243"/>
      <c r="M99" s="1"/>
    </row>
    <row r="100" spans="1:13">
      <c r="A100" s="461"/>
      <c r="B100" s="461"/>
      <c r="C100" s="461"/>
      <c r="D100" s="461"/>
      <c r="E100" s="461"/>
      <c r="F100" s="461"/>
      <c r="G100" s="461"/>
      <c r="H100" s="461"/>
      <c r="I100" s="461"/>
      <c r="J100" s="244"/>
      <c r="K100" s="244"/>
      <c r="L100" s="244"/>
      <c r="M100" s="1"/>
    </row>
    <row r="101" spans="1:13" hidden="1">
      <c r="A101" s="457"/>
      <c r="B101" s="457"/>
      <c r="C101" s="457"/>
      <c r="D101" s="457"/>
      <c r="E101" s="457"/>
      <c r="F101" s="457"/>
      <c r="G101" s="457"/>
      <c r="H101" s="457"/>
      <c r="I101" s="457"/>
      <c r="J101" s="242"/>
      <c r="K101" s="242"/>
      <c r="L101" s="242"/>
    </row>
    <row r="102" spans="1:13" hidden="1">
      <c r="A102" s="457"/>
      <c r="B102" s="457"/>
      <c r="C102" s="457"/>
      <c r="D102" s="457"/>
      <c r="E102" s="457"/>
      <c r="F102" s="457"/>
      <c r="G102" s="457"/>
      <c r="H102" s="457"/>
      <c r="I102" s="457"/>
      <c r="J102" s="242"/>
      <c r="K102" s="242"/>
      <c r="L102" s="242"/>
    </row>
    <row r="103" spans="1:13" hidden="1">
      <c r="A103" s="457"/>
      <c r="B103" s="457"/>
      <c r="C103" s="457"/>
      <c r="D103" s="457"/>
      <c r="E103" s="457"/>
      <c r="F103" s="457"/>
      <c r="G103" s="457"/>
      <c r="H103" s="457"/>
      <c r="I103" s="457"/>
      <c r="J103" s="242"/>
      <c r="K103" s="242"/>
      <c r="L103" s="242"/>
    </row>
  </sheetData>
  <sheetProtection algorithmName="SHA-512" hashValue="VOPp+Zw4xFHpL2wiMJthLKcNWO/xAMed1woWCd7Io5GAjCJw6qVS14rWXIYK7icIhdkVnsDZuxkKoUHaePF6SQ==" saltValue="ZaR/LT432qiZIgH/A6Oufw==" spinCount="100000" sheet="1" objects="1" scenarios="1"/>
  <mergeCells count="85">
    <mergeCell ref="I4:M4"/>
    <mergeCell ref="I5:M5"/>
    <mergeCell ref="B27:M29"/>
    <mergeCell ref="B31:M33"/>
    <mergeCell ref="I12:M17"/>
    <mergeCell ref="I18:M19"/>
    <mergeCell ref="I20:M22"/>
    <mergeCell ref="B19:E19"/>
    <mergeCell ref="B21:E21"/>
    <mergeCell ref="B12:B17"/>
    <mergeCell ref="D12:D17"/>
    <mergeCell ref="H12:H17"/>
    <mergeCell ref="I24:L24"/>
    <mergeCell ref="A103:I103"/>
    <mergeCell ref="B26:M26"/>
    <mergeCell ref="J60:M69"/>
    <mergeCell ref="J72:M87"/>
    <mergeCell ref="A99:I99"/>
    <mergeCell ref="A100:I100"/>
    <mergeCell ref="A101:I101"/>
    <mergeCell ref="A102:I102"/>
    <mergeCell ref="A94:I94"/>
    <mergeCell ref="A95:I95"/>
    <mergeCell ref="A96:I96"/>
    <mergeCell ref="A97:I97"/>
    <mergeCell ref="A98:I98"/>
    <mergeCell ref="A89:I89"/>
    <mergeCell ref="A90:I90"/>
    <mergeCell ref="A91:I91"/>
    <mergeCell ref="A92:I92"/>
    <mergeCell ref="A93:I93"/>
    <mergeCell ref="A85:I85"/>
    <mergeCell ref="A86:I86"/>
    <mergeCell ref="A87:I87"/>
    <mergeCell ref="A88:I88"/>
    <mergeCell ref="A80:I80"/>
    <mergeCell ref="A81:I81"/>
    <mergeCell ref="A82:I82"/>
    <mergeCell ref="A83:I83"/>
    <mergeCell ref="A84:I84"/>
    <mergeCell ref="A75:I75"/>
    <mergeCell ref="A76:I76"/>
    <mergeCell ref="A77:I77"/>
    <mergeCell ref="A78:I78"/>
    <mergeCell ref="A79:I79"/>
    <mergeCell ref="A70:I70"/>
    <mergeCell ref="A71:I71"/>
    <mergeCell ref="A72:I72"/>
    <mergeCell ref="A73:I73"/>
    <mergeCell ref="A74:I74"/>
    <mergeCell ref="A67:I67"/>
    <mergeCell ref="A68:I68"/>
    <mergeCell ref="A69:I69"/>
    <mergeCell ref="A62:I62"/>
    <mergeCell ref="A63:I63"/>
    <mergeCell ref="A64:I64"/>
    <mergeCell ref="A65:I65"/>
    <mergeCell ref="A66:I66"/>
    <mergeCell ref="A58:I58"/>
    <mergeCell ref="A59:I59"/>
    <mergeCell ref="A60:I60"/>
    <mergeCell ref="A61:I61"/>
    <mergeCell ref="A53:I53"/>
    <mergeCell ref="A54:I54"/>
    <mergeCell ref="A55:I55"/>
    <mergeCell ref="A56:I56"/>
    <mergeCell ref="A57:I57"/>
    <mergeCell ref="A48:I48"/>
    <mergeCell ref="A49:I49"/>
    <mergeCell ref="A50:I50"/>
    <mergeCell ref="A51:I51"/>
    <mergeCell ref="A52:I52"/>
    <mergeCell ref="A35:A44"/>
    <mergeCell ref="A47:I47"/>
    <mergeCell ref="B25:D25"/>
    <mergeCell ref="A27:A29"/>
    <mergeCell ref="A31:A33"/>
    <mergeCell ref="B35:E44"/>
    <mergeCell ref="G35:M44"/>
    <mergeCell ref="A1:A4"/>
    <mergeCell ref="B1:H4"/>
    <mergeCell ref="B6:C6"/>
    <mergeCell ref="B9:B11"/>
    <mergeCell ref="D9:D11"/>
    <mergeCell ref="H9:H11"/>
  </mergeCells>
  <hyperlinks>
    <hyperlink ref="B27:F29" r:id="rId1" display="https://azucation.org.in/happy-students/" xr:uid="{3BDB4547-CA96-4481-A6C9-A4A9F3FB1C22}"/>
    <hyperlink ref="B31:I33" r:id="rId2" display="https://azucation.org/new-courses" xr:uid="{F46561DC-0B19-4DBF-9536-CACEDCF58679}"/>
  </hyperlinks>
  <pageMargins left="0.7" right="0.7" top="0.75" bottom="0.75" header="0.3" footer="0.3"/>
  <pageSetup orientation="portrait" horizontalDpi="300" verticalDpi="300" r:id="rId3"/>
  <ignoredErrors>
    <ignoredError sqref="F16" formula="1"/>
  </ignoredErrors>
  <extLst>
    <ext xmlns:x14="http://schemas.microsoft.com/office/spreadsheetml/2009/9/main" uri="{78C0D931-6437-407d-A8EE-F0AAD7539E65}">
      <x14:conditionalFormattings>
        <x14:conditionalFormatting xmlns:xm="http://schemas.microsoft.com/office/excel/2006/main">
          <x14:cfRule type="containsText" priority="1" operator="containsText" id="{472DBBFB-AB36-430C-9326-9CB6BECF2957}">
            <xm:f>NOT(ISERROR(SEARCH($L$23,I9)))</xm:f>
            <xm:f>$L$23</xm:f>
            <x14:dxf>
              <fill>
                <patternFill>
                  <bgColor theme="7" tint="0.79998168889431442"/>
                </patternFill>
              </fill>
            </x14:dxf>
          </x14:cfRule>
          <x14:cfRule type="containsText" priority="2" operator="containsText" id="{9DC1E1F0-9427-48F3-AB5E-3761E15F9BD1}">
            <xm:f>NOT(ISERROR(SEARCH($K$23,I9)))</xm:f>
            <xm:f>$K$23</xm:f>
            <x14:dxf>
              <fill>
                <patternFill>
                  <bgColor rgb="FFFF0000"/>
                </patternFill>
              </fill>
            </x14:dxf>
          </x14:cfRule>
          <x14:cfRule type="containsText" priority="3" operator="containsText" id="{FA13159F-7DDC-4AAB-8D62-195848ACB6E5}">
            <xm:f>NOT(ISERROR(SEARCH($J$23,I9)))</xm:f>
            <xm:f>$J$23</xm:f>
            <x14:dxf>
              <fill>
                <patternFill>
                  <bgColor theme="9" tint="0.79998168889431442"/>
                </patternFill>
              </fill>
            </x14:dxf>
          </x14:cfRule>
          <xm:sqref>I9:M11</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N M E A A B Q S w M E F A A C A A g A 9 D 2 W V 8 w g d w a l A A A A 9 g A A A B I A H A B D b 2 5 m a W c v U G F j a 2 F n Z S 5 4 b W w g o h g A K K A U A A A A A A A A A A A A A A A A A A A A A A A A A A A A h Y 9 B D o I w F E S v Q r q n L S U m h n z K w p W J G B M T 4 7 b B C o 3 w M b R Y 7 u b C I 3 k F M Y q 6 c z l v 3 m L m f r 1 B N j R 1 c N G d N S 2 m J K K c B B q L 9 m C w T E n v j u G c Z B I 2 q j i p U g e j j D Y Z 7 C E l l X P n h D H v P f U x b b u S C c 4 j t s 9 X 2 6 L S j S I f 2 f y X Q 4 P W K S w 0 k b B 7 j Z G C R i K m M y 4 o B z Z B y A 1 + B T H u f b Y / E B Z 9 7 f p O S 4 3 h c g 1 s i s D e H + Q D U E s D B B Q A A g A I A P Q 9 l l c 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0 P Z Z X S M R 1 P c w B A A A 6 A w A A E w A c A E Z v c m 1 1 b G F z L 1 N l Y 3 R p b 2 4 x L m 0 g o h g A K K A U A A A A A A A A A A A A A A A A A A A A A A A A A A A A b Z J R i + I w F I X f B f / D J c L S g h T r L P u w g w + l M r u F 2 b V j n X m x M s T 2 2 g b S R J L U X R H / + 6 S x u j B r X 9 r c n H z 3 3 J N q L A y T A r L L O 3 w c D o Y D X V O F J Y z I i m 4 5 T i Y h e C m t E E K f w A w 4 m u E A 7 J P J V h V o K 2 m 5 C 5 x U e 0 + M Y x B L Y V A Y 7 Z H 4 e / 6 q U e k 8 y l 6 z f C F w r t g B 8 7 k s 2 q Z T 5 A U 1 M J 1 M p z A N g X I O T O y k a m j n J Y + j F H 7 j H 0 i S X z p n r I G t L O u K H m m e 1 V I Z z r R h o o J C M Y O K U c i i 9 N 2 y H o J 9 u S P + G N Z J s + f Y 9 X G 8 G Q m D B 7 L x x x f 3 t 9 l m / S C n d V L O b i O T z X k 9 p 4 Z u e v m I p E o 2 0 t h c f i I t 7 U x d F k 4 d 9 D t 9 3 b s i r I N + J + I 8 K y i n S s + M a v H m Y U T i m o r K M l f H P f 4 D r h Q V u g s i l r x t R L e p v T s O x q c T i a n B S q o j G Y O x O j D 4 1 5 z H c C I / U F j R f + U 3 V F v K I d o y z s w R v o w 8 v v O X F m i z d N + x b P Y K a x T a h u Y q K d p 4 h L F X 6 5 b e W 7 S M U 9 + S E 2 G + f Q 0 6 e w 7 d 5 e U U t o 7 K Q i 7 B 9 z 2 e Z c V s C N d + W o p r x 8 / 8 e f K 8 d H z n X L T N F p V r 8 N J S K + u o h 4 u 0 n + I u 5 S W 6 5 3 F x Q G V / t L s n F p 8 P n P 3 h g I m 7 d / X 4 A V B L A Q I t A B Q A A g A I A P Q 9 l l f M I H c G p Q A A A P Y A A A A S A A A A A A A A A A A A A A A A A A A A A A B D b 2 5 m a W c v U G F j a 2 F n Z S 5 4 b W x Q S w E C L Q A U A A I A C A D 0 P Z Z X D 8 r p q 6 Q A A A D p A A A A E w A A A A A A A A A A A A A A A A D x A A A A W 0 N v b n R l b n R f V H l w Z X N d L n h t b F B L A Q I t A B Q A A g A I A P Q 9 l l d I x H U 9 z A E A A D o D A A A T A A A A A A A A A A A A A A A A A O I B A A B G b 3 J t d W x h c y 9 T Z W N 0 a W 9 u M S 5 t U E s F B g A A A A A D A A M A w g A A A P s 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s O A A A A A A A A O Q 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U Y W J s Z T A w M S U y M C h Q Y W d l J T I w M S 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U Y W J s Z T A w M V 9 f U G F n Z V 8 x I i A v P j x F b n R y e S B U e X B l P S J G a W x s Z W R D b 2 1 w b G V 0 Z V J l c 3 V s d F R v V 2 9 y a 3 N o Z W V 0 I i B W Y W x 1 Z T 0 i b D E i I C 8 + P E V u d H J 5 I F R 5 c G U 9 I l J l b G F 0 a W 9 u c 2 h p c E l u Z m 9 D b 2 5 0 Y W l u Z X I i I F Z h b H V l P S J z e y Z x d W 9 0 O 2 N v b H V t b k N v d W 5 0 J n F 1 b 3 Q 7 O j Y s J n F 1 b 3 Q 7 a 2 V 5 Q 2 9 s d W 1 u T m F t Z X M m c X V v d D s 6 W 1 0 s J n F 1 b 3 Q 7 c X V l c n l S Z W x h d G l v b n N o a X B z J n F 1 b 3 Q 7 O l t d L C Z x d W 9 0 O 2 N v b H V t b k l k Z W 5 0 a X R p Z X M m c X V v d D s 6 W y Z x d W 9 0 O 1 N l Y 3 R p b 2 4 x L 1 R h Y m x l M D A x I C h Q Y W d l I D E p L 0 F 1 d G 9 S Z W 1 v d m V k Q 2 9 s d W 1 u c z E u e 0 N h d G V n b 3 J 5 L D B 9 J n F 1 b 3 Q 7 L C Z x d W 9 0 O 1 N l Y 3 R p b 2 4 x L 1 R h Y m x l M D A x I C h Q Y W d l I D E p L 0 F 1 d G 9 S Z W 1 v d m V k Q 2 9 s d W 1 u c z E u e 0 d l b m R l c i w x f S Z x d W 9 0 O y w m c X V v d D t T Z W N 0 a W 9 u M S 9 U Y W J s Z T A w M S A o U G F n Z S A x K S 9 B d X R v U m V t b 3 Z l Z E N v b H V t b n M x L n t W Z X J i Y W w g Q W J p b G l 0 e S B c d T A w M j Z c b l J l Y W R p b m d c b k N v b X B y Z W h l b n N p b 2 5 c b l B l c m N l b n R p b G V c b i h W Q V J D U C k s M n 0 m c X V v d D s s J n F 1 b 3 Q 7 U 2 V j d G l v b j E v V G F i b G U w M D E g K F B h Z 2 U g M S k v Q X V 0 b 1 J l b W 9 2 Z W R D b 2 x 1 b W 5 z M S 5 7 R G F 0 Y V x u S W 5 0 Z X J w c m V 0 Y X R p b 2 4 g X H U w M D I 2 X G 5 M b 2 d p Y 2 F s X G 5 S Z W F z b 2 5 p b m d c b l B l c m N l b n R p b G V c b i h E S U x S U C k s M 3 0 m c X V v d D s s J n F 1 b 3 Q 7 U 2 V j d G l v b j E v V G F i b G U w M D E g K F B h Z 2 U g M S k v Q X V 0 b 1 J l b W 9 2 Z W R D b 2 x 1 b W 5 z M S 5 7 U X V h b n R p d G F 0 a X Z l X G 5 B Y m l s a X R 5 X G 5 Q Z X J j Z W 5 0 a W x l X G 4 o U U F Q K S w 0 f S Z x d W 9 0 O y w m c X V v d D t T Z W N 0 a W 9 u M S 9 U Y W J s Z T A w M S A o U G F n Z S A x K S 9 B d X R v U m V t b 3 Z l Z E N v b H V t b n M x L n t P d m V y Y W x s X G 5 Q Z X J j Z W 5 0 a W x l X G 4 o T 1 A p L D V 9 J n F 1 b 3 Q 7 X S w m c X V v d D t D b 2 x 1 b W 5 D b 3 V u d C Z x d W 9 0 O z o 2 L C Z x d W 9 0 O 0 t l e U N v b H V t b k 5 h b W V z J n F 1 b 3 Q 7 O l t d L C Z x d W 9 0 O 0 N v b H V t b k l k Z W 5 0 a X R p Z X M m c X V v d D s 6 W y Z x d W 9 0 O 1 N l Y 3 R p b 2 4 x L 1 R h Y m x l M D A x I C h Q Y W d l I D E p L 0 F 1 d G 9 S Z W 1 v d m V k Q 2 9 s d W 1 u c z E u e 0 N h d G V n b 3 J 5 L D B 9 J n F 1 b 3 Q 7 L C Z x d W 9 0 O 1 N l Y 3 R p b 2 4 x L 1 R h Y m x l M D A x I C h Q Y W d l I D E p L 0 F 1 d G 9 S Z W 1 v d m V k Q 2 9 s d W 1 u c z E u e 0 d l b m R l c i w x f S Z x d W 9 0 O y w m c X V v d D t T Z W N 0 a W 9 u M S 9 U Y W J s Z T A w M S A o U G F n Z S A x K S 9 B d X R v U m V t b 3 Z l Z E N v b H V t b n M x L n t W Z X J i Y W w g Q W J p b G l 0 e S B c d T A w M j Z c b l J l Y W R p b m d c b k N v b X B y Z W h l b n N p b 2 5 c b l B l c m N l b n R p b G V c b i h W Q V J D U C k s M n 0 m c X V v d D s s J n F 1 b 3 Q 7 U 2 V j d G l v b j E v V G F i b G U w M D E g K F B h Z 2 U g M S k v Q X V 0 b 1 J l b W 9 2 Z W R D b 2 x 1 b W 5 z M S 5 7 R G F 0 Y V x u S W 5 0 Z X J w c m V 0 Y X R p b 2 4 g X H U w M D I 2 X G 5 M b 2 d p Y 2 F s X G 5 S Z W F z b 2 5 p b m d c b l B l c m N l b n R p b G V c b i h E S U x S U C k s M 3 0 m c X V v d D s s J n F 1 b 3 Q 7 U 2 V j d G l v b j E v V G F i b G U w M D E g K F B h Z 2 U g M S k v Q X V 0 b 1 J l b W 9 2 Z W R D b 2 x 1 b W 5 z M S 5 7 U X V h b n R p d G F 0 a X Z l X G 5 B Y m l s a X R 5 X G 5 Q Z X J j Z W 5 0 a W x l X G 4 o U U F Q K S w 0 f S Z x d W 9 0 O y w m c X V v d D t T Z W N 0 a W 9 u M S 9 U Y W J s Z T A w M S A o U G F n Z S A x K S 9 B d X R v U m V t b 3 Z l Z E N v b H V t b n M x L n t P d m V y Y W x s X G 5 Q Z X J j Z W 5 0 a W x l X G 4 o T 1 A p L D V 9 J n F 1 b 3 Q 7 X S w m c X V v d D t S Z W x h d G l v b n N o a X B J b m Z v J n F 1 b 3 Q 7 O l t d f S I g L z 4 8 R W 5 0 c n k g V H l w Z T 0 i R m l s b F N 0 Y X R 1 c y I g V m F s d W U 9 I n N D b 2 1 w b G V 0 Z S I g L z 4 8 R W 5 0 c n k g V H l w Z T 0 i R m l s b E N v b H V t b k 5 h b W V z I i B W Y W x 1 Z T 0 i c 1 s m c X V v d D t D Y X R l Z 2 9 y e S Z x d W 9 0 O y w m c X V v d D t H Z W 5 k Z X I m c X V v d D s s J n F 1 b 3 Q 7 V m V y Y m F s I E F i a W x p d H k g X H U w M D I 2 X G 5 S Z W F k a W 5 n X G 5 D b 2 1 w c m V o Z W 5 z a W 9 u X G 5 Q Z X J j Z W 5 0 a W x l X G 4 o V k F S Q 1 A p J n F 1 b 3 Q 7 L C Z x d W 9 0 O 0 R h d G F c b k l u d G V y c H J l d G F 0 a W 9 u I F x 1 M D A y N l x u T G 9 n a W N h b F x u U m V h c 2 9 u a W 5 n X G 5 Q Z X J j Z W 5 0 a W x l X G 4 o R E l M U l A p J n F 1 b 3 Q 7 L C Z x d W 9 0 O 1 F 1 Y W 5 0 a X R h d G l 2 Z V x u Q W J p b G l 0 e V x u U G V y Y 2 V u d G l s Z V x u K F F B U C k m c X V v d D s s J n F 1 b 3 Q 7 T 3 Z l c m F s b F x u U G V y Y 2 V u d G l s Z V x u K E 9 Q K S Z x d W 9 0 O 1 0 i I C 8 + P E V u d H J 5 I F R 5 c G U 9 I k Z p b G x D b 2 x 1 b W 5 U e X B l c y I g V m F s d W U 9 I n N C Z 1 l E Q l F N R C I g L z 4 8 R W 5 0 c n k g V H l w Z T 0 i R m l s b E x h c 3 R V c G R h d G V k I i B W Y W x 1 Z T 0 i Z D I w M j M t M T I t M j J U M D I 6 M T Y 6 N T M u N z c y N j c 5 M F o i I C 8 + P E V u d H J 5 I F R 5 c G U 9 I k Z p b G x F c n J v c k N v d W 5 0 I i B W Y W x 1 Z T 0 i b D A i I C 8 + P E V u d H J 5 I F R 5 c G U 9 I k Z p b G x F c n J v c k N v Z G U i I F Z h b H V l P S J z V W 5 r b m 9 3 b i I g L z 4 8 R W 5 0 c n k g V H l w Z T 0 i R m l s b E N v d W 5 0 I i B W Y W x 1 Z T 0 i b D E y I i A v P j x F b n R y e S B U e X B l P S J B Z G R l Z F R v R G F 0 Y U 1 v Z G V s I i B W Y W x 1 Z T 0 i b D A i I C 8 + P C 9 T d G F i b G V F b n R y a W V z P j w v S X R l b T 4 8 S X R l b T 4 8 S X R l b U x v Y 2 F 0 a W 9 u P j x J d G V t V H l w Z T 5 G b 3 J t d W x h P C 9 J d G V t V H l w Z T 4 8 S X R l b V B h d G g + U 2 V j d G l v b j E v V G F i b G U w M D E l M j A o U G F n Z S U y M D E p L 1 N v d X J j Z T w v S X R l b V B h d G g + P C 9 J d G V t T G 9 j Y X R p b 2 4 + P F N 0 Y W J s Z U V u d H J p Z X M g L z 4 8 L 0 l 0 Z W 0 + P E l 0 Z W 0 + P E l 0 Z W 1 M b 2 N h d G l v b j 4 8 S X R l b V R 5 c G U + R m 9 y b X V s Y T w v S X R l b V R 5 c G U + P E l 0 Z W 1 Q Y X R o P l N l Y 3 R p b 2 4 x L 1 R h Y m x l M D A x J T I w K F B h Z 2 U l M j A x K S 9 U Y W J s Z T A w M T w v S X R l b V B h d G g + P C 9 J d G V t T G 9 j Y X R p b 2 4 + P F N 0 Y W J s Z U V u d H J p Z X M g L z 4 8 L 0 l 0 Z W 0 + P E l 0 Z W 0 + P E l 0 Z W 1 M b 2 N h d G l v b j 4 8 S X R l b V R 5 c G U + R m 9 y b X V s Y T w v S X R l b V R 5 c G U + P E l 0 Z W 1 Q Y X R o P l N l Y 3 R p b 2 4 x L 1 R h Y m x l M D A x J T I w K F B h Z 2 U l M j A x K S 9 Q c m 9 t b 3 R l Z C U y M E h l Y W R l c n M 8 L 0 l 0 Z W 1 Q Y X R o P j w v S X R l b U x v Y 2 F 0 a W 9 u P j x T d G F i b G V F b n R y a W V z I C 8 + P C 9 J d G V t P j x J d G V t P j x J d G V t T G 9 j Y X R p b 2 4 + P E l 0 Z W 1 U e X B l P k Z v c m 1 1 b G E 8 L 0 l 0 Z W 1 U e X B l P j x J d G V t U G F 0 a D 5 T Z W N 0 a W 9 u M S 9 U Y W J s Z T A w M S U y M C h Q Y W d l J T I w M S k v Q 2 h h b m d l Z C U y M F R 5 c G U 8 L 0 l 0 Z W 1 Q Y X R o P j w v S X R l b U x v Y 2 F 0 a W 9 u P j x T d G F i b G V F b n R y a W V z I C 8 + P C 9 J d G V t P j w v S X R l b X M + P C 9 M b 2 N h b F B h Y 2 t h Z 2 V N Z X R h Z G F 0 Y U Z p b G U + F g A A A F B L B Q Y A A A A A A A A A A A A A A A A A A A A A A A A m A Q A A A Q A A A N C M n d 8 B F d E R j H o A w E / C l + s B A A A A V 1 + f s + v N R E + C j z I Y F q 0 x p w A A A A A C A A A A A A A Q Z g A A A A E A A C A A A A A z C p P C G 9 M 3 T 7 P 9 3 a / K / m / S W K X h 5 I L j u L w F J 3 W x l F 9 T T g A A A A A O g A A A A A I A A C A A A A D Q r o k T 2 2 Y K + L m G q 6 b b m 1 z R k w a 9 2 f 9 f 6 S J t t h E k 7 M 9 J 1 1 A A A A A N r L y i g k c m x t 8 T D s B i V E r g J V i 4 Z f s f F s + 8 L s x f M n h A G 6 A 2 3 M E o B w f d F m c a L r 1 P 1 k g v N X N l Z + 4 E J c o F d L a O 1 S U L h g J 2 A V w I A v s p x D S b x E y + G k A A A A D L 2 A S f z d m W x N F K j L A J u z L 8 h u N J Q p X D S t + D I l q v O + t 4 h M 9 C H G f x Q x k F O N J Y U + j W N k T X p g 3 L S X / L r m o d u s w i E j M m < / D a t a M a s h u p > 
</file>

<file path=customXml/itemProps1.xml><?xml version="1.0" encoding="utf-8"?>
<ds:datastoreItem xmlns:ds="http://schemas.openxmlformats.org/officeDocument/2006/customXml" ds:itemID="{23E7A832-6C42-4C8C-862B-6D608F5278B0}">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Fill This Data</vt:lpstr>
      <vt:lpstr>YOUR EXPECTED CALLs</vt:lpstr>
      <vt:lpstr>SAP IIM BG &amp; IIM J</vt:lpstr>
      <vt:lpstr>IIM L PGP</vt:lpstr>
      <vt:lpstr>IIM C MBA</vt:lpstr>
      <vt:lpstr>IIM B MBA</vt:lpstr>
      <vt:lpstr>IIM A PGP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AMIYA</dc:creator>
  <cp:lastModifiedBy>Amiya kumar</cp:lastModifiedBy>
  <dcterms:created xsi:type="dcterms:W3CDTF">2015-06-05T18:17:20Z</dcterms:created>
  <dcterms:modified xsi:type="dcterms:W3CDTF">2023-12-23T05:51:29Z</dcterms:modified>
</cp:coreProperties>
</file>